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95" activeTab="1"/>
  </bookViews>
  <sheets>
    <sheet name="1980" sheetId="1" r:id="rId1"/>
    <sheet name="Chart" sheetId="2" r:id="rId2"/>
    <sheet name="1987" sheetId="3" r:id="rId3"/>
    <sheet name="Comparison 1990" sheetId="4" r:id="rId4"/>
  </sheets>
  <calcPr calcId="145621"/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G12" i="3"/>
  <c r="G11" i="3"/>
  <c r="G10" i="3"/>
  <c r="G9" i="3"/>
  <c r="G8" i="3"/>
  <c r="G7" i="3"/>
  <c r="G6" i="3"/>
  <c r="H6" i="3" s="1"/>
  <c r="G5" i="3"/>
  <c r="H5" i="3" s="1"/>
  <c r="H43" i="4" s="1"/>
  <c r="G4" i="3"/>
  <c r="H4" i="3" s="1"/>
  <c r="E12" i="3"/>
  <c r="E11" i="3"/>
  <c r="E10" i="3"/>
  <c r="E9" i="3"/>
  <c r="E8" i="3"/>
  <c r="E7" i="3"/>
  <c r="E6" i="3"/>
  <c r="F6" i="3" s="1"/>
  <c r="E5" i="3"/>
  <c r="E4" i="3"/>
  <c r="F4" i="3" s="1"/>
  <c r="L6" i="3"/>
  <c r="E32" i="3"/>
  <c r="E31" i="3"/>
  <c r="E30" i="3"/>
  <c r="E29" i="3"/>
  <c r="E28" i="3"/>
  <c r="H26" i="1"/>
  <c r="H25" i="1"/>
  <c r="H24" i="1"/>
  <c r="H23" i="1"/>
  <c r="H22" i="1"/>
  <c r="N12" i="3"/>
  <c r="H30" i="4" s="1"/>
  <c r="H12" i="3"/>
  <c r="H12" i="1"/>
  <c r="F30" i="4" s="1"/>
  <c r="L14" i="3"/>
  <c r="L14" i="1"/>
  <c r="J114" i="4"/>
  <c r="I114" i="4"/>
  <c r="C65" i="4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A41" i="2"/>
  <c r="A40" i="2"/>
  <c r="A39" i="2"/>
  <c r="A38" i="2"/>
  <c r="E37" i="2"/>
  <c r="A37" i="2"/>
  <c r="E41" i="2"/>
  <c r="E40" i="2"/>
  <c r="E39" i="2"/>
  <c r="E38" i="2"/>
  <c r="E36" i="2"/>
  <c r="A36" i="2"/>
  <c r="E35" i="2"/>
  <c r="A34" i="2"/>
  <c r="A33" i="2"/>
  <c r="A32" i="2"/>
  <c r="A31" i="2"/>
  <c r="E30" i="2"/>
  <c r="A30" i="2"/>
  <c r="E29" i="2"/>
  <c r="A29" i="2"/>
  <c r="A28" i="2"/>
  <c r="A27" i="2"/>
  <c r="B26" i="2"/>
  <c r="A26" i="2"/>
  <c r="A25" i="2"/>
  <c r="A24" i="2"/>
  <c r="L32" i="3"/>
  <c r="F32" i="3"/>
  <c r="M32" i="3" s="1"/>
  <c r="B41" i="2" s="1"/>
  <c r="L31" i="3"/>
  <c r="F31" i="3"/>
  <c r="M31" i="3" s="1"/>
  <c r="B40" i="2" s="1"/>
  <c r="L30" i="3"/>
  <c r="F30" i="3"/>
  <c r="M30" i="3" s="1"/>
  <c r="B39" i="2" s="1"/>
  <c r="L29" i="3"/>
  <c r="F29" i="3"/>
  <c r="M29" i="3" s="1"/>
  <c r="B38" i="2" s="1"/>
  <c r="L28" i="3"/>
  <c r="F28" i="3"/>
  <c r="M28" i="3" s="1"/>
  <c r="G86" i="4" s="1"/>
  <c r="F26" i="3"/>
  <c r="M26" i="3" s="1"/>
  <c r="B36" i="2" s="1"/>
  <c r="F25" i="3"/>
  <c r="F24" i="3"/>
  <c r="F23" i="3"/>
  <c r="L22" i="3"/>
  <c r="F22" i="3"/>
  <c r="L20" i="3"/>
  <c r="H20" i="3"/>
  <c r="N20" i="3" s="1"/>
  <c r="E34" i="2" s="1"/>
  <c r="F20" i="3"/>
  <c r="M20" i="3" s="1"/>
  <c r="B34" i="2" s="1"/>
  <c r="L19" i="3"/>
  <c r="H19" i="3"/>
  <c r="N19" i="3" s="1"/>
  <c r="E33" i="2" s="1"/>
  <c r="G19" i="3"/>
  <c r="F19" i="3"/>
  <c r="M19" i="3" s="1"/>
  <c r="B33" i="2" s="1"/>
  <c r="H18" i="3"/>
  <c r="F18" i="3"/>
  <c r="L17" i="3"/>
  <c r="H17" i="3"/>
  <c r="F17" i="3"/>
  <c r="H16" i="3"/>
  <c r="F16" i="3"/>
  <c r="H15" i="3"/>
  <c r="F15" i="3"/>
  <c r="H14" i="3"/>
  <c r="F14" i="3"/>
  <c r="F12" i="3"/>
  <c r="M12" i="3" s="1"/>
  <c r="B30" i="2" s="1"/>
  <c r="H11" i="3"/>
  <c r="F11" i="3"/>
  <c r="B29" i="2" s="1"/>
  <c r="H10" i="3"/>
  <c r="N10" i="3" s="1"/>
  <c r="H46" i="4" s="1"/>
  <c r="F10" i="3"/>
  <c r="M10" i="3" s="1"/>
  <c r="B28" i="2" s="1"/>
  <c r="H9" i="3"/>
  <c r="N9" i="3" s="1"/>
  <c r="E27" i="2" s="1"/>
  <c r="F9" i="3"/>
  <c r="M9" i="3" s="1"/>
  <c r="B27" i="2" s="1"/>
  <c r="H8" i="3"/>
  <c r="N8" i="3" s="1"/>
  <c r="E26" i="2" s="1"/>
  <c r="H7" i="3"/>
  <c r="F7" i="3"/>
  <c r="F5" i="3"/>
  <c r="L4" i="3"/>
  <c r="E18" i="2"/>
  <c r="E17" i="2"/>
  <c r="E16" i="2"/>
  <c r="E15" i="2"/>
  <c r="E14" i="2"/>
  <c r="E13" i="2"/>
  <c r="E7" i="2"/>
  <c r="A18" i="2"/>
  <c r="A17" i="2"/>
  <c r="A16" i="2"/>
  <c r="A15" i="2"/>
  <c r="A14" i="2"/>
  <c r="A13" i="2"/>
  <c r="A11" i="2"/>
  <c r="A10" i="2"/>
  <c r="A9" i="2"/>
  <c r="A8" i="2"/>
  <c r="A7" i="2"/>
  <c r="A6" i="2"/>
  <c r="A5" i="2"/>
  <c r="A4" i="2"/>
  <c r="A3" i="2"/>
  <c r="A2" i="2"/>
  <c r="L22" i="1"/>
  <c r="L17" i="1"/>
  <c r="L4" i="1"/>
  <c r="H11" i="1"/>
  <c r="L32" i="1"/>
  <c r="L31" i="1"/>
  <c r="L30" i="1"/>
  <c r="L29" i="1"/>
  <c r="L28" i="1"/>
  <c r="L20" i="1"/>
  <c r="L19" i="1"/>
  <c r="G19" i="1"/>
  <c r="H8" i="1"/>
  <c r="N8" i="1" s="1"/>
  <c r="E4" i="2" s="1"/>
  <c r="H19" i="4" l="1"/>
  <c r="G62" i="4"/>
  <c r="M14" i="3"/>
  <c r="G33" i="4" s="1"/>
  <c r="H18" i="4"/>
  <c r="M6" i="3"/>
  <c r="G13" i="4" s="1"/>
  <c r="N4" i="3"/>
  <c r="H6" i="4" s="1"/>
  <c r="N6" i="3"/>
  <c r="E25" i="2" s="1"/>
  <c r="E28" i="2"/>
  <c r="E24" i="2"/>
  <c r="G46" i="4"/>
  <c r="G43" i="4"/>
  <c r="G93" i="4"/>
  <c r="G91" i="4"/>
  <c r="G90" i="4"/>
  <c r="G89" i="4"/>
  <c r="N22" i="1"/>
  <c r="E12" i="2" s="1"/>
  <c r="B37" i="2"/>
  <c r="M22" i="3"/>
  <c r="B35" i="2" s="1"/>
  <c r="G30" i="4"/>
  <c r="H62" i="4"/>
  <c r="N14" i="3"/>
  <c r="H33" i="4" s="1"/>
  <c r="E31" i="2"/>
  <c r="G19" i="4"/>
  <c r="G18" i="4"/>
  <c r="N17" i="3"/>
  <c r="E32" i="2" s="1"/>
  <c r="M17" i="3"/>
  <c r="F33" i="3"/>
  <c r="H33" i="3"/>
  <c r="M4" i="3"/>
  <c r="H19" i="1"/>
  <c r="N19" i="1" s="1"/>
  <c r="F20" i="1"/>
  <c r="M20" i="1" s="1"/>
  <c r="F18" i="1"/>
  <c r="F32" i="1"/>
  <c r="M32" i="1" s="1"/>
  <c r="B18" i="2" s="1"/>
  <c r="F31" i="1"/>
  <c r="M31" i="1" s="1"/>
  <c r="F30" i="1"/>
  <c r="M30" i="1" s="1"/>
  <c r="F29" i="1"/>
  <c r="M29" i="1" s="1"/>
  <c r="F28" i="1"/>
  <c r="M28" i="1" s="1"/>
  <c r="F26" i="1"/>
  <c r="M26" i="1" s="1"/>
  <c r="B13" i="2" s="1"/>
  <c r="F25" i="1"/>
  <c r="F24" i="1"/>
  <c r="F23" i="1"/>
  <c r="F22" i="1"/>
  <c r="H20" i="1"/>
  <c r="N20" i="1" s="1"/>
  <c r="F19" i="1"/>
  <c r="H18" i="1"/>
  <c r="H17" i="1"/>
  <c r="F17" i="1"/>
  <c r="H16" i="1"/>
  <c r="F16" i="1"/>
  <c r="H15" i="1"/>
  <c r="F15" i="1"/>
  <c r="H14" i="1"/>
  <c r="F14" i="1"/>
  <c r="F12" i="1"/>
  <c r="M12" i="1" s="1"/>
  <c r="F11" i="1"/>
  <c r="H10" i="1"/>
  <c r="N10" i="1" s="1"/>
  <c r="F10" i="1"/>
  <c r="M10" i="1" s="1"/>
  <c r="H9" i="1"/>
  <c r="N9" i="1" s="1"/>
  <c r="F9" i="1"/>
  <c r="M9" i="1" s="1"/>
  <c r="H7" i="1"/>
  <c r="F7" i="1"/>
  <c r="H6" i="1"/>
  <c r="F6" i="1"/>
  <c r="H5" i="1"/>
  <c r="F5" i="1"/>
  <c r="H4" i="1"/>
  <c r="N4" i="1" s="1"/>
  <c r="F4" i="1"/>
  <c r="B5" i="2" l="1"/>
  <c r="E62" i="4"/>
  <c r="E6" i="2"/>
  <c r="F46" i="4"/>
  <c r="B31" i="2"/>
  <c r="B6" i="2"/>
  <c r="E46" i="4"/>
  <c r="N6" i="1"/>
  <c r="E3" i="2" s="1"/>
  <c r="M6" i="1"/>
  <c r="B3" i="2" s="1"/>
  <c r="F43" i="4"/>
  <c r="E43" i="4"/>
  <c r="N33" i="3"/>
  <c r="H13" i="4"/>
  <c r="B25" i="2"/>
  <c r="F13" i="4"/>
  <c r="B17" i="2"/>
  <c r="E91" i="4"/>
  <c r="B16" i="2"/>
  <c r="E90" i="4"/>
  <c r="E93" i="4"/>
  <c r="B15" i="2"/>
  <c r="E89" i="4"/>
  <c r="B14" i="2"/>
  <c r="E86" i="4"/>
  <c r="M22" i="1"/>
  <c r="B12" i="2" s="1"/>
  <c r="B7" i="2"/>
  <c r="E30" i="4"/>
  <c r="E5" i="2"/>
  <c r="F62" i="4"/>
  <c r="E42" i="2"/>
  <c r="N14" i="1"/>
  <c r="F33" i="4" s="1"/>
  <c r="M14" i="1"/>
  <c r="E33" i="4" s="1"/>
  <c r="G6" i="4"/>
  <c r="B24" i="2"/>
  <c r="E2" i="2"/>
  <c r="F6" i="4"/>
  <c r="B11" i="2"/>
  <c r="E19" i="4"/>
  <c r="E11" i="2"/>
  <c r="F19" i="4"/>
  <c r="E10" i="2"/>
  <c r="F18" i="4"/>
  <c r="M19" i="1"/>
  <c r="E18" i="4" s="1"/>
  <c r="B32" i="2"/>
  <c r="G17" i="4"/>
  <c r="G114" i="4" s="1"/>
  <c r="M33" i="3"/>
  <c r="N17" i="1"/>
  <c r="N33" i="1" s="1"/>
  <c r="M17" i="1"/>
  <c r="M4" i="1"/>
  <c r="F33" i="1"/>
  <c r="H33" i="1"/>
  <c r="E13" i="4" l="1"/>
  <c r="F39" i="2"/>
  <c r="F35" i="2"/>
  <c r="F31" i="2"/>
  <c r="F27" i="2"/>
  <c r="F24" i="2"/>
  <c r="G24" i="2" s="1"/>
  <c r="F40" i="2"/>
  <c r="F36" i="2"/>
  <c r="F32" i="2"/>
  <c r="F28" i="2"/>
  <c r="F41" i="2"/>
  <c r="F37" i="2"/>
  <c r="F33" i="2"/>
  <c r="F29" i="2"/>
  <c r="F25" i="2"/>
  <c r="F38" i="2"/>
  <c r="F34" i="2"/>
  <c r="F26" i="2"/>
  <c r="F30" i="2"/>
  <c r="B42" i="2"/>
  <c r="B8" i="2"/>
  <c r="E8" i="2"/>
  <c r="E6" i="4"/>
  <c r="B2" i="2"/>
  <c r="B10" i="2"/>
  <c r="M33" i="1"/>
  <c r="E9" i="2"/>
  <c r="F17" i="4"/>
  <c r="F114" i="4" s="1"/>
  <c r="H17" i="4"/>
  <c r="H114" i="4" s="1"/>
  <c r="B9" i="2"/>
  <c r="E17" i="4"/>
  <c r="G25" i="2" l="1"/>
  <c r="G26" i="2" s="1"/>
  <c r="G27" i="2" s="1"/>
  <c r="G28" i="2" s="1"/>
  <c r="G29" i="2" s="1"/>
  <c r="G30" i="2" s="1"/>
  <c r="G31" i="2" s="1"/>
  <c r="G32" i="2" s="1"/>
  <c r="G33" i="2" s="1"/>
  <c r="G34" i="2" s="1"/>
  <c r="G37" i="2" s="1"/>
  <c r="G38" i="2" s="1"/>
  <c r="G39" i="2" s="1"/>
  <c r="G40" i="2" s="1"/>
  <c r="G41" i="2" s="1"/>
  <c r="C39" i="2"/>
  <c r="C35" i="2"/>
  <c r="C31" i="2"/>
  <c r="C27" i="2"/>
  <c r="C24" i="2"/>
  <c r="D24" i="2" s="1"/>
  <c r="C40" i="2"/>
  <c r="C36" i="2"/>
  <c r="C28" i="2"/>
  <c r="C41" i="2"/>
  <c r="C37" i="2"/>
  <c r="C33" i="2"/>
  <c r="C29" i="2"/>
  <c r="C25" i="2"/>
  <c r="C38" i="2"/>
  <c r="C34" i="2"/>
  <c r="C30" i="2"/>
  <c r="C26" i="2"/>
  <c r="C32" i="2"/>
  <c r="E19" i="2"/>
  <c r="F9" i="2" s="1"/>
  <c r="B19" i="2"/>
  <c r="E114" i="4"/>
  <c r="D25" i="2" l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C11" i="2"/>
  <c r="C16" i="2"/>
  <c r="F10" i="2"/>
  <c r="F17" i="2"/>
  <c r="F15" i="2"/>
  <c r="F18" i="2"/>
  <c r="F13" i="2"/>
  <c r="F16" i="2"/>
  <c r="F4" i="2"/>
  <c r="F3" i="2"/>
  <c r="F7" i="2"/>
  <c r="F14" i="2"/>
  <c r="F12" i="2"/>
  <c r="F11" i="2"/>
  <c r="F6" i="2"/>
  <c r="F2" i="2"/>
  <c r="G2" i="2" s="1"/>
  <c r="F5" i="2"/>
  <c r="F8" i="2"/>
  <c r="C7" i="2"/>
  <c r="C13" i="2"/>
  <c r="C10" i="2"/>
  <c r="C3" i="2"/>
  <c r="C12" i="2"/>
  <c r="C5" i="2"/>
  <c r="C8" i="2"/>
  <c r="C14" i="2"/>
  <c r="C15" i="2"/>
  <c r="C2" i="2"/>
  <c r="D2" i="2" s="1"/>
  <c r="C6" i="2"/>
  <c r="C4" i="2"/>
  <c r="C17" i="2"/>
  <c r="C18" i="2"/>
  <c r="C9" i="2"/>
  <c r="G3" i="2" l="1"/>
  <c r="G4" i="2" s="1"/>
  <c r="G5" i="2" s="1"/>
  <c r="G6" i="2" s="1"/>
  <c r="G7" i="2" s="1"/>
  <c r="G8" i="2" s="1"/>
  <c r="G9" i="2" s="1"/>
  <c r="G10" i="2" s="1"/>
  <c r="G11" i="2" s="1"/>
  <c r="G16" i="2" s="1"/>
  <c r="G17" i="2" s="1"/>
  <c r="G18" i="2" s="1"/>
  <c r="D3" i="2"/>
  <c r="D4" i="2" s="1"/>
  <c r="D5" i="2" s="1"/>
  <c r="D6" i="2" s="1"/>
  <c r="D7" i="2" l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</calcChain>
</file>

<file path=xl/sharedStrings.xml><?xml version="1.0" encoding="utf-8"?>
<sst xmlns="http://schemas.openxmlformats.org/spreadsheetml/2006/main" count="752" uniqueCount="331">
  <si>
    <t>Sector</t>
  </si>
  <si>
    <t>Unit</t>
  </si>
  <si>
    <t>Amount</t>
  </si>
  <si>
    <t>Emission Factor(NOx)</t>
  </si>
  <si>
    <t xml:space="preserve">Total Amount (NOx) </t>
  </si>
  <si>
    <t>Emission Factor(SOx)</t>
  </si>
  <si>
    <t xml:space="preserve">Total Amount (SOx) </t>
  </si>
  <si>
    <t>Kg/ton</t>
  </si>
  <si>
    <t>KG</t>
  </si>
  <si>
    <t>1A1b Oil refineries</t>
  </si>
  <si>
    <t>Thousand tons</t>
  </si>
  <si>
    <t>2C1 Iron and steel production</t>
  </si>
  <si>
    <t>2A1 Cement Production</t>
  </si>
  <si>
    <t xml:space="preserve"> </t>
  </si>
  <si>
    <t>Kg/km</t>
  </si>
  <si>
    <t>1A4cii Off-road vehicles and other machinery from agriculture/forestry/fishing</t>
  </si>
  <si>
    <t>km</t>
  </si>
  <si>
    <t>1A3bii Road Transport: Light duty vehicles</t>
  </si>
  <si>
    <t>1A3biii Road Transport: Heavy duty vehicles and buses</t>
  </si>
  <si>
    <t>Km</t>
  </si>
  <si>
    <t>kg/ha</t>
  </si>
  <si>
    <t>Thousand Hectares</t>
  </si>
  <si>
    <t>11C Non Managed Forests</t>
  </si>
  <si>
    <t>Hectar</t>
  </si>
  <si>
    <t>kg/hd/y</t>
  </si>
  <si>
    <t>3B1a Cattle</t>
  </si>
  <si>
    <t>Thousand Heads</t>
  </si>
  <si>
    <t>3B2 Sheep</t>
  </si>
  <si>
    <t>3B3 Pigs</t>
  </si>
  <si>
    <t>3B4e Horses</t>
  </si>
  <si>
    <t>3B4gi Poultry</t>
  </si>
  <si>
    <r>
      <t>1.</t>
    </r>
    <r>
      <rPr>
        <b/>
        <sz val="9"/>
        <color indexed="8"/>
        <rFont val="Times New Roman"/>
        <family val="1"/>
      </rPr>
      <t xml:space="preserve">       </t>
    </r>
    <r>
      <rPr>
        <b/>
        <sz val="9"/>
        <color indexed="8"/>
        <rFont val="Calibri"/>
        <family val="2"/>
      </rPr>
      <t>Energy (Industrial Processes)</t>
    </r>
  </si>
  <si>
    <r>
      <t>2.</t>
    </r>
    <r>
      <rPr>
        <b/>
        <sz val="9"/>
        <color indexed="8"/>
        <rFont val="Times New Roman"/>
        <family val="1"/>
      </rPr>
      <t xml:space="preserve">       </t>
    </r>
    <r>
      <rPr>
        <b/>
        <sz val="9"/>
        <color indexed="8"/>
        <rFont val="Calibri"/>
        <family val="2"/>
      </rPr>
      <t>Transport</t>
    </r>
  </si>
  <si>
    <r>
      <t>3.</t>
    </r>
    <r>
      <rPr>
        <b/>
        <sz val="9"/>
        <color indexed="8"/>
        <rFont val="Times New Roman"/>
        <family val="1"/>
      </rPr>
      <t xml:space="preserve">       </t>
    </r>
    <r>
      <rPr>
        <b/>
        <sz val="9"/>
        <color indexed="8"/>
        <rFont val="Calibri"/>
        <family val="2"/>
      </rPr>
      <t>Agriculture Land use</t>
    </r>
  </si>
  <si>
    <t>1A3bi Road Transport: Passenger Cars</t>
  </si>
  <si>
    <t>Million m3</t>
  </si>
  <si>
    <t>Oil</t>
  </si>
  <si>
    <t>Natural Gas</t>
  </si>
  <si>
    <t>Coal</t>
  </si>
  <si>
    <t>Gasoil (Diesel)</t>
  </si>
  <si>
    <t>x</t>
  </si>
  <si>
    <t>Rolled steels</t>
  </si>
  <si>
    <t>Cement</t>
  </si>
  <si>
    <t>Bricks and Tiles</t>
  </si>
  <si>
    <t>Fire wood</t>
  </si>
  <si>
    <t xml:space="preserve">Thousand tones </t>
  </si>
  <si>
    <t>Tractor</t>
  </si>
  <si>
    <t>Combine Harvester</t>
  </si>
  <si>
    <t>Others</t>
  </si>
  <si>
    <t>Cars(gasoline)</t>
  </si>
  <si>
    <t>Cars(diesel)</t>
  </si>
  <si>
    <t>Trucks (light duty) gasoline</t>
  </si>
  <si>
    <t>Trucks (heavy duty)</t>
  </si>
  <si>
    <t>Vineyards</t>
  </si>
  <si>
    <t>Olive Groves</t>
  </si>
  <si>
    <t>Field Plant</t>
  </si>
  <si>
    <t>Grove</t>
  </si>
  <si>
    <t>Forestry Land</t>
  </si>
  <si>
    <t>Cattle</t>
  </si>
  <si>
    <t>Sheep</t>
  </si>
  <si>
    <t>Pigs</t>
  </si>
  <si>
    <t>X</t>
  </si>
  <si>
    <t>Horses</t>
  </si>
  <si>
    <t>Poultry</t>
  </si>
  <si>
    <r>
      <t>4.</t>
    </r>
    <r>
      <rPr>
        <b/>
        <sz val="9"/>
        <color indexed="8"/>
        <rFont val="Times New Roman"/>
        <family val="1"/>
      </rPr>
      <t xml:space="preserve">       </t>
    </r>
    <r>
      <rPr>
        <b/>
        <sz val="9"/>
        <color indexed="8"/>
        <rFont val="Calibri"/>
        <family val="2"/>
      </rPr>
      <t>Waste (Animals)</t>
    </r>
  </si>
  <si>
    <t>Total (Mg)</t>
  </si>
  <si>
    <t>Copper production</t>
  </si>
  <si>
    <t>2C7a Copper production</t>
  </si>
  <si>
    <t>3D Crop production and agricultural soil</t>
  </si>
  <si>
    <t>Sector 1980</t>
  </si>
  <si>
    <t>Sector 1987</t>
  </si>
  <si>
    <t>Activity (%)</t>
  </si>
  <si>
    <t>Cumulative (%)</t>
  </si>
  <si>
    <t>NFR sectors to be reported to LRTAP</t>
  </si>
  <si>
    <r>
      <t xml:space="preserve">Main Pollutants 
</t>
    </r>
    <r>
      <rPr>
        <sz val="10"/>
        <rFont val="Calibri"/>
        <family val="2"/>
        <scheme val="minor"/>
      </rPr>
      <t>(1987)</t>
    </r>
  </si>
  <si>
    <r>
      <t xml:space="preserve">Main Pollutants 
</t>
    </r>
    <r>
      <rPr>
        <sz val="10"/>
        <rFont val="Calibri"/>
        <family val="2"/>
        <scheme val="minor"/>
      </rPr>
      <t>(1990)</t>
    </r>
  </si>
  <si>
    <r>
      <t>NOx
 (as NO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  <r>
      <rPr>
        <vertAlign val="superscript"/>
        <sz val="10"/>
        <rFont val="Calibri"/>
        <family val="2"/>
        <scheme val="minor"/>
      </rPr>
      <t xml:space="preserve"> </t>
    </r>
    <r>
      <rPr>
        <vertAlign val="subscript"/>
        <sz val="10"/>
        <rFont val="Calibri"/>
        <family val="2"/>
        <scheme val="minor"/>
      </rPr>
      <t xml:space="preserve">   </t>
    </r>
  </si>
  <si>
    <r>
      <t>SOx 
(as SO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</si>
  <si>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t>NFR Aggregation for Gridding and LPS (GNFR)</t>
  </si>
  <si>
    <t>NFR Code</t>
  </si>
  <si>
    <t>Longname</t>
  </si>
  <si>
    <t>Notes:</t>
  </si>
  <si>
    <r>
      <t>Gg NO</t>
    </r>
    <r>
      <rPr>
        <b/>
        <vertAlign val="subscript"/>
        <sz val="10"/>
        <rFont val="Calibri"/>
        <family val="2"/>
        <scheme val="minor"/>
      </rPr>
      <t>2</t>
    </r>
  </si>
  <si>
    <r>
      <t>Gg SO</t>
    </r>
    <r>
      <rPr>
        <b/>
        <vertAlign val="subscript"/>
        <sz val="10"/>
        <rFont val="Calibri"/>
        <family val="2"/>
        <scheme val="minor"/>
      </rPr>
      <t>2</t>
    </r>
  </si>
  <si>
    <t>A_PublicPower</t>
  </si>
  <si>
    <t>1 A 1 a</t>
  </si>
  <si>
    <t>1 A 1 a Public electricity and heat production</t>
  </si>
  <si>
    <t>B_IndustrialComb</t>
  </si>
  <si>
    <t>1 A 1 b</t>
  </si>
  <si>
    <t>1 A 1 b Petroleum refining</t>
  </si>
  <si>
    <t>1 A 1 c</t>
  </si>
  <si>
    <t>1 A 1 c Manufacture of solid fuels and other energy industries</t>
  </si>
  <si>
    <t xml:space="preserve">NO </t>
  </si>
  <si>
    <t xml:space="preserve">1 A 2 a </t>
  </si>
  <si>
    <t>1 A 2 a Stationary combustion in manufacturing industries and construction: Iron and steel</t>
  </si>
  <si>
    <t xml:space="preserve">NE </t>
  </si>
  <si>
    <t xml:space="preserve">1 A 2 b </t>
  </si>
  <si>
    <t>1 A 2 b Stationary Combustion in manufacturing industries and construction: Non-ferrous metals</t>
  </si>
  <si>
    <t xml:space="preserve">1 A 2 c </t>
  </si>
  <si>
    <t>1 A 2 c Stationary combustion in manufacturing industries and construction: Chemicals</t>
  </si>
  <si>
    <t>NE</t>
  </si>
  <si>
    <t xml:space="preserve">1 A 2 d </t>
  </si>
  <si>
    <t>1 A 2 d Stationary combustion in manufacturing industries and construction: Pulp, Paper and Print</t>
  </si>
  <si>
    <t xml:space="preserve">1 A 2 e </t>
  </si>
  <si>
    <t>1 A 2 e Stationary combustion in manufacturing industries and construction: Food processing, beverages and tobacco</t>
  </si>
  <si>
    <t>1 A 2 f i</t>
  </si>
  <si>
    <t>1 A 2 f i Stationary combustion in manufacturing industries and construction: Other (Please specify in your IIR)</t>
  </si>
  <si>
    <t>Small industrial combustion, based on the balance of total fuel consumptions in industrial sector</t>
  </si>
  <si>
    <t>I_OffRoadMob</t>
  </si>
  <si>
    <t>1 A 2 f ii</t>
  </si>
  <si>
    <t>1 A 2 f ii Mobile Combustion in manufacturing industries and construction: (Please specify in your IIR)</t>
  </si>
  <si>
    <t>Based on general diesel consumptions in industrial sector</t>
  </si>
  <si>
    <t>J_ AviLTO</t>
  </si>
  <si>
    <t>1 A 3 a ii (i)</t>
  </si>
  <si>
    <t>1 A 3 a ii (i) Civil aviation (Domestic, LTO)</t>
  </si>
  <si>
    <t>NO</t>
  </si>
  <si>
    <t>J_AviLTO</t>
  </si>
  <si>
    <t>1 A 3 a i (i)</t>
  </si>
  <si>
    <t>1 A 3 a i (i) International aviation (LTO)</t>
  </si>
  <si>
    <t>G_RoadRail</t>
  </si>
  <si>
    <t xml:space="preserve">1 A 3 b i </t>
  </si>
  <si>
    <t>1 A 3 b i   Road transport: Passenger cars</t>
  </si>
  <si>
    <t xml:space="preserve">1 A 3 b ii </t>
  </si>
  <si>
    <t>1 A 3 b ii    Road transport:Light duty vehicles</t>
  </si>
  <si>
    <t>1 A 3 b iii</t>
  </si>
  <si>
    <t>1 A 3 b iii   Road transport:, Heavy duty vehicles</t>
  </si>
  <si>
    <t xml:space="preserve">1 A 3 b iv </t>
  </si>
  <si>
    <t>1 A 3 b iv   Road transport: Mopeds &amp; motorcycles</t>
  </si>
  <si>
    <t xml:space="preserve">1 A 3 b v  </t>
  </si>
  <si>
    <t>1 A 3 b v    Road transport: Gasoline evaporation</t>
  </si>
  <si>
    <t xml:space="preserve">1 A 3 b vi </t>
  </si>
  <si>
    <t>1 A 3 b vi   Road transport: Automobile tyre and brake wear</t>
  </si>
  <si>
    <t>1 A 3 b vii</t>
  </si>
  <si>
    <t>1 A 3 b vii   Road transport: Automobile road abrasion</t>
  </si>
  <si>
    <t xml:space="preserve">1 A 3 c </t>
  </si>
  <si>
    <t>1 A 3 c Railways</t>
  </si>
  <si>
    <t>H_Shipping</t>
  </si>
  <si>
    <t>1 A 3 d i (ii)</t>
  </si>
  <si>
    <t>1 A 3 d i (ii) International inland waterways</t>
  </si>
  <si>
    <t>1 A 3 d ii</t>
  </si>
  <si>
    <t>1 A 3 d ii National navigation (Shipping)</t>
  </si>
  <si>
    <t xml:space="preserve">1 A 3 e </t>
  </si>
  <si>
    <t>1 A 3 e Pipeline compressors</t>
  </si>
  <si>
    <t>C_SmallComb</t>
  </si>
  <si>
    <t>1 A 4 a i</t>
  </si>
  <si>
    <t>1 A 4 a i Commercial / institutional: Stationary</t>
  </si>
  <si>
    <t>1 A 4 a ii</t>
  </si>
  <si>
    <t>1 A 4 a ii Commercial / institutional: Mobile</t>
  </si>
  <si>
    <t xml:space="preserve">1 A 4 b i  </t>
  </si>
  <si>
    <t>1 A 4 b i  Residential: Stationary plants</t>
  </si>
  <si>
    <t xml:space="preserve">1 A 4 b ii </t>
  </si>
  <si>
    <t>1 A 4 b ii  Residential: Household and gardening (mobile)</t>
  </si>
  <si>
    <t xml:space="preserve">1 A 4 c i </t>
  </si>
  <si>
    <t>1 A 4 c i Agriculture/Forestry/Fishing: Stationary</t>
  </si>
  <si>
    <t xml:space="preserve">1 A 4 c ii </t>
  </si>
  <si>
    <t>1 A 4 c ii Agriculture/Forestry/Fishing: Off-road vehicles and other machinery</t>
  </si>
  <si>
    <t>1A 4 c iii</t>
  </si>
  <si>
    <t>1A 4 c iii Agriculture/Forestry/Fishing:  National fishing</t>
  </si>
  <si>
    <t xml:space="preserve">1 A 5 a </t>
  </si>
  <si>
    <t>1 A 5 a Other stationary (including military)</t>
  </si>
  <si>
    <t xml:space="preserve">1 A 5 b </t>
  </si>
  <si>
    <t>1 A 5 b Other, Mobile (including military, land based and recreational boats)</t>
  </si>
  <si>
    <t>E_Fugitive</t>
  </si>
  <si>
    <t xml:space="preserve">1 B 1 a </t>
  </si>
  <si>
    <t>1 B 1 a Fugitive emission from solid fuels: Coal mining and handling</t>
  </si>
  <si>
    <t xml:space="preserve">1 B 1 b </t>
  </si>
  <si>
    <t>1 B 1 b Fugitive emission from solid fuels: Solid fuel transformation</t>
  </si>
  <si>
    <t>1 B 1 c</t>
  </si>
  <si>
    <t>1 B 1 c Other fugitive emissions from solid fuels</t>
  </si>
  <si>
    <t xml:space="preserve">1 B 2 a i </t>
  </si>
  <si>
    <t>1 B 2 a i  Exploration, production, transport</t>
  </si>
  <si>
    <t>1 B 2 a iv</t>
  </si>
  <si>
    <t>1 B 2 a iv Refining / storage</t>
  </si>
  <si>
    <t xml:space="preserve">1 B 2 a v </t>
  </si>
  <si>
    <t>1 B 2 a v Distribution of oil products</t>
  </si>
  <si>
    <t xml:space="preserve">1 B 2 b </t>
  </si>
  <si>
    <t>1 B 2 b Natural gas</t>
  </si>
  <si>
    <t xml:space="preserve">1 B 2 c </t>
  </si>
  <si>
    <t>1 B 2 c Venting and flaring</t>
  </si>
  <si>
    <t>1 B 3</t>
  </si>
  <si>
    <t>1 B 3 Other fugitive emissions from geothermal energy production , peat and  other energy extraction not included in 1 B 2</t>
  </si>
  <si>
    <t>D_IndProcess</t>
  </si>
  <si>
    <t>2 A 1</t>
  </si>
  <si>
    <t>2 A 1 Cement production</t>
  </si>
  <si>
    <t>2 A 2</t>
  </si>
  <si>
    <t>2 A 2 Lime production</t>
  </si>
  <si>
    <t>2 A 3</t>
  </si>
  <si>
    <t>2 A 3 Limestone and dolomite use</t>
  </si>
  <si>
    <t>NA</t>
  </si>
  <si>
    <t>2 A 4</t>
  </si>
  <si>
    <t>2 A 4 Soda ash production and use</t>
  </si>
  <si>
    <t>2 A 5</t>
  </si>
  <si>
    <t>2 A 5 Asphalt roofing</t>
  </si>
  <si>
    <t>2 A 6</t>
  </si>
  <si>
    <t>2 A 6 Road paving with asphalt</t>
  </si>
  <si>
    <t>2 A 7 a</t>
  </si>
  <si>
    <t>2 A 7 a Quarrying and mining of minerals other than coal</t>
  </si>
  <si>
    <t>2 A 7 b</t>
  </si>
  <si>
    <t>2 A 7 b Construction and demolition</t>
  </si>
  <si>
    <t>2 A 7 c</t>
  </si>
  <si>
    <t>2A 7 c Storage, handling and transport of mineral products</t>
  </si>
  <si>
    <t>2 A 7 d</t>
  </si>
  <si>
    <t>2 A 7 d Other Mineral products  (Please specify the sources included/excluded in the notes column to the right)</t>
  </si>
  <si>
    <t>2 B 1</t>
  </si>
  <si>
    <t>2 B 1 Ammonia production</t>
  </si>
  <si>
    <t>2 B 2</t>
  </si>
  <si>
    <t>2 B 2 Nitric acid production</t>
  </si>
  <si>
    <t>2 B 3</t>
  </si>
  <si>
    <t>2 B 3 Adipic acid production</t>
  </si>
  <si>
    <t>2 B 4</t>
  </si>
  <si>
    <t>2 B 4 Carbide production</t>
  </si>
  <si>
    <t>2 B 5 a</t>
  </si>
  <si>
    <t>2 B 5 a Other chemical industry (Please specify the sources included/excluded in the notes column to the right)</t>
  </si>
  <si>
    <t>2 B 5 b</t>
  </si>
  <si>
    <t>2 B 5 b Storage, handling and transport of chemical products   (Please specify the sources included/excluded in the notes column to the right)</t>
  </si>
  <si>
    <t>2 C 1</t>
  </si>
  <si>
    <t>2 C 1 Iron and steel production</t>
  </si>
  <si>
    <t>2 C 2</t>
  </si>
  <si>
    <t>2 C 2 Ferroalloys production</t>
  </si>
  <si>
    <t>2 C 3</t>
  </si>
  <si>
    <t>2 C 3 Aluminum production</t>
  </si>
  <si>
    <t>2 C 5 a</t>
  </si>
  <si>
    <t>2 C 5 b</t>
  </si>
  <si>
    <t>2 C 5 b Lead production</t>
  </si>
  <si>
    <t>2 C 5 c</t>
  </si>
  <si>
    <t>2 C 5 c Nickel production</t>
  </si>
  <si>
    <t>2 C 5 d</t>
  </si>
  <si>
    <t>2 C 5 d Zinc production</t>
  </si>
  <si>
    <t>2 C 5 e</t>
  </si>
  <si>
    <t>2 C 5 e Other metal production (Please specify the sources included/excluded in the notes column to the right)</t>
  </si>
  <si>
    <t>2 C 5 f</t>
  </si>
  <si>
    <t>2 C 5 f Storage, handling and transport of metal products (Please specify the sources included/excluded in the notes column to the right)</t>
  </si>
  <si>
    <t>2 D 1</t>
  </si>
  <si>
    <t>2 D 1 Pulp and paper</t>
  </si>
  <si>
    <t>2 D 2</t>
  </si>
  <si>
    <t>2 D 2 Food and drink</t>
  </si>
  <si>
    <t>2 D 3</t>
  </si>
  <si>
    <t>2 D 3 Wood processing</t>
  </si>
  <si>
    <t>2 E</t>
  </si>
  <si>
    <t>2 E Production of POPs</t>
  </si>
  <si>
    <t>2 F</t>
  </si>
  <si>
    <t>2 F Consumption of POPs and heavy metals (e.g. electricial and scientific equipment)</t>
  </si>
  <si>
    <t xml:space="preserve">2 G </t>
  </si>
  <si>
    <t>2 G Other production, consumption, storage, transportation or handling of bulk products (Please specify the sources included/excluded in the notes column to the right)</t>
  </si>
  <si>
    <t>F_Solvents</t>
  </si>
  <si>
    <t>3 A 1</t>
  </si>
  <si>
    <t>3 A 1 Decorative coating application</t>
  </si>
  <si>
    <t>3 A 2</t>
  </si>
  <si>
    <t>3 A 2 Industrial coating application</t>
  </si>
  <si>
    <t>3 A 3</t>
  </si>
  <si>
    <t>3 A 3 Other coating application (Please specify the sources included/excluded in the notes column to the right)</t>
  </si>
  <si>
    <t>3 B 1</t>
  </si>
  <si>
    <t>3 B 1 Degreasing</t>
  </si>
  <si>
    <t>3 B 2</t>
  </si>
  <si>
    <t>3 B 2 Dry cleaning</t>
  </si>
  <si>
    <t xml:space="preserve">3 C </t>
  </si>
  <si>
    <t>3 C Chemical products</t>
  </si>
  <si>
    <t>3 D 1</t>
  </si>
  <si>
    <t>3 D 1 Printing</t>
  </si>
  <si>
    <t>3 D 2</t>
  </si>
  <si>
    <t>3 D 2 Domestic solvent use including fungicides</t>
  </si>
  <si>
    <t>3 D 3</t>
  </si>
  <si>
    <t>3 D 3 Other product use</t>
  </si>
  <si>
    <t>O_AgriLivestock</t>
  </si>
  <si>
    <t xml:space="preserve">4 B 1 a </t>
  </si>
  <si>
    <t>4 B 1 a Cattle dairy</t>
  </si>
  <si>
    <t xml:space="preserve">4 B 1 b </t>
  </si>
  <si>
    <t>4 B 1 b Cattle non-dairy</t>
  </si>
  <si>
    <t xml:space="preserve">4 B 2 </t>
  </si>
  <si>
    <t>4 B 2 Buffalo</t>
  </si>
  <si>
    <t xml:space="preserve">4 B 3 </t>
  </si>
  <si>
    <t>4 B 3 Sheep</t>
  </si>
  <si>
    <t>4 B 4</t>
  </si>
  <si>
    <t>4 B 4 Goats</t>
  </si>
  <si>
    <t xml:space="preserve">4 B 6 </t>
  </si>
  <si>
    <t>4 B 6 Horses</t>
  </si>
  <si>
    <t xml:space="preserve">4 B 7 </t>
  </si>
  <si>
    <t>4 B 7 Mules and asses</t>
  </si>
  <si>
    <t>4 B 8</t>
  </si>
  <si>
    <t>4 B 8 Swine</t>
  </si>
  <si>
    <t>4 B 9 a</t>
  </si>
  <si>
    <t>4 B 9 a Laying hens</t>
  </si>
  <si>
    <t>4 B 9 b</t>
  </si>
  <si>
    <t>4 B 9 b Broilers</t>
  </si>
  <si>
    <t>4 B 9 c</t>
  </si>
  <si>
    <t>4 B 9 c Turkeys</t>
  </si>
  <si>
    <t>4 B 9 d</t>
  </si>
  <si>
    <t>4 B 9 d Other poultry</t>
  </si>
  <si>
    <t>4 B 13</t>
  </si>
  <si>
    <t>4 B 13 Other</t>
  </si>
  <si>
    <t>P_AgriOther</t>
  </si>
  <si>
    <t>4 D 1 a</t>
  </si>
  <si>
    <t>4 D 1 a Synthetic N-fertilizers</t>
  </si>
  <si>
    <t>4 D 2 a</t>
  </si>
  <si>
    <t>4 D 2 a Farm-level agricultural operations including storage,  handling and  transport of agricultural products</t>
  </si>
  <si>
    <t>4 D 2 b</t>
  </si>
  <si>
    <t>4 D 2 b Off-farm storage, handling and transport of bulk agricultural products</t>
  </si>
  <si>
    <t>4 D 2 c</t>
  </si>
  <si>
    <t>4 D 2 c N-excretion on pasture range and paddock unspecified (Please specify the sources included/excluded in the notes column to the right)</t>
  </si>
  <si>
    <t>Q_AgriWastes</t>
  </si>
  <si>
    <t xml:space="preserve">4 F </t>
  </si>
  <si>
    <t>4 F Field burning of agricultural wastes</t>
  </si>
  <si>
    <t xml:space="preserve">4 G </t>
  </si>
  <si>
    <t>4 G Agriculture other(c)</t>
  </si>
  <si>
    <t>L_OtherWasteDisp</t>
  </si>
  <si>
    <t>6 A</t>
  </si>
  <si>
    <t>6 A Solid waste disposal on land</t>
  </si>
  <si>
    <t>M_WasteWater</t>
  </si>
  <si>
    <t xml:space="preserve">6 B </t>
  </si>
  <si>
    <t>6 B Waste-water handling</t>
  </si>
  <si>
    <t>N_WasteIncin</t>
  </si>
  <si>
    <t>6 C a</t>
  </si>
  <si>
    <t>6 C a Clinical wasteincineration  (d)</t>
  </si>
  <si>
    <t xml:space="preserve">6 C b </t>
  </si>
  <si>
    <t>6 C b Industrial waste incineration  (d)</t>
  </si>
  <si>
    <t>6 C c</t>
  </si>
  <si>
    <t>6 C c Municipal waste incineration  (d)</t>
  </si>
  <si>
    <t>6 C d</t>
  </si>
  <si>
    <t>6 C d Cremation</t>
  </si>
  <si>
    <t>6 C e</t>
  </si>
  <si>
    <t>6 C e Small scale waste burning</t>
  </si>
  <si>
    <t>6 D</t>
  </si>
  <si>
    <t>6 D Other waste(e)</t>
  </si>
  <si>
    <t>R_Other</t>
  </si>
  <si>
    <t>7 A</t>
  </si>
  <si>
    <t>7 A Other (included in national total for entire territory)</t>
  </si>
  <si>
    <t>NATIONAL TOTAL</t>
  </si>
  <si>
    <t>National total for the entire territory</t>
  </si>
  <si>
    <r>
      <t xml:space="preserve">Main Pollutants  
</t>
    </r>
    <r>
      <rPr>
        <sz val="10"/>
        <rFont val="Calibri"/>
        <family val="2"/>
        <scheme val="minor"/>
      </rPr>
      <t>(1980)</t>
    </r>
  </si>
  <si>
    <t>3D Crop production and agricultural soils</t>
  </si>
  <si>
    <t>1 A 2 f i Stationary combustion in manufacturing industries and construction: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</si>
</sst>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_(* #,##0.000_);_(* \(#,##0.000\);_(* &quot;-&quot;??_);_(@_)"/>
    <numFmt numFmtId="167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" fontId="0" fillId="0" borderId="0" xfId="0" applyNumberFormat="1"/>
    <xf numFmtId="165" fontId="5" fillId="0" borderId="1" xfId="1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/>
    </xf>
    <xf numFmtId="165" fontId="5" fillId="0" borderId="1" xfId="1" applyNumberFormat="1" applyFont="1" applyBorder="1" applyAlignment="1">
      <alignment vertical="center" wrapText="1"/>
    </xf>
    <xf numFmtId="166" fontId="5" fillId="0" borderId="1" xfId="1" applyNumberFormat="1" applyFont="1" applyBorder="1" applyAlignment="1">
      <alignment vertical="center" wrapText="1"/>
    </xf>
    <xf numFmtId="165" fontId="7" fillId="0" borderId="1" xfId="1" applyNumberFormat="1" applyFont="1" applyBorder="1" applyAlignment="1">
      <alignment vertical="center" wrapText="1"/>
    </xf>
    <xf numFmtId="166" fontId="5" fillId="0" borderId="1" xfId="1" applyNumberFormat="1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right" vertical="top" wrapText="1"/>
    </xf>
    <xf numFmtId="165" fontId="8" fillId="2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/>
    <xf numFmtId="0" fontId="5" fillId="0" borderId="1" xfId="0" applyFont="1" applyBorder="1"/>
    <xf numFmtId="0" fontId="2" fillId="2" borderId="1" xfId="0" applyFont="1" applyFill="1" applyBorder="1"/>
    <xf numFmtId="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5" fillId="0" borderId="1" xfId="1" applyNumberFormat="1" applyFont="1" applyBorder="1"/>
    <xf numFmtId="164" fontId="2" fillId="2" borderId="1" xfId="1" applyNumberFormat="1" applyFont="1" applyFill="1" applyBorder="1"/>
    <xf numFmtId="164" fontId="0" fillId="0" borderId="0" xfId="0" applyNumberFormat="1"/>
    <xf numFmtId="164" fontId="5" fillId="0" borderId="0" xfId="1" applyNumberFormat="1" applyFont="1" applyFill="1" applyBorder="1"/>
    <xf numFmtId="165" fontId="0" fillId="0" borderId="0" xfId="0" applyNumberFormat="1"/>
    <xf numFmtId="0" fontId="2" fillId="2" borderId="1" xfId="0" applyFont="1" applyFill="1" applyBorder="1" applyAlignment="1">
      <alignment horizontal="right" vertical="top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6" fillId="0" borderId="1" xfId="0" applyFont="1" applyBorder="1"/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vertical="center"/>
    </xf>
    <xf numFmtId="0" fontId="12" fillId="7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/>
    </xf>
    <xf numFmtId="18" fontId="12" fillId="0" borderId="1" xfId="0" quotePrefix="1" applyNumberFormat="1" applyFont="1" applyFill="1" applyBorder="1" applyAlignment="1">
      <alignment horizontal="left" vertical="center"/>
    </xf>
    <xf numFmtId="0" fontId="1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left" vertical="center" wrapText="1"/>
    </xf>
    <xf numFmtId="0" fontId="12" fillId="8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horizontal="center" vertical="center"/>
    </xf>
    <xf numFmtId="0" fontId="16" fillId="0" borderId="0" xfId="0" applyFont="1"/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2" fillId="7" borderId="1" xfId="0" applyFont="1" applyFill="1" applyBorder="1" applyAlignment="1">
      <alignment horizontal="right" vertical="center"/>
    </xf>
    <xf numFmtId="166" fontId="16" fillId="0" borderId="1" xfId="1" applyNumberFormat="1" applyFont="1" applyBorder="1" applyAlignment="1">
      <alignment horizontal="right" vertical="center" wrapText="1"/>
    </xf>
    <xf numFmtId="166" fontId="18" fillId="0" borderId="1" xfId="1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165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right" vertical="center" wrapText="1"/>
    </xf>
    <xf numFmtId="167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/>
    </xf>
    <xf numFmtId="164" fontId="5" fillId="0" borderId="1" xfId="1" applyNumberFormat="1" applyFont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0" fillId="0" borderId="0" xfId="0" applyFill="1"/>
    <xf numFmtId="165" fontId="7" fillId="0" borderId="1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Total Amount (NOx) </c:v>
                </c:pt>
              </c:strCache>
            </c:strRef>
          </c:tx>
          <c:invertIfNegative val="0"/>
          <c:cat>
            <c:strRef>
              <c:f>Chart!$A$2:$A$18</c:f>
              <c:strCache>
                <c:ptCount val="17"/>
                <c:pt idx="0">
                  <c:v>1A1b Oil refineries</c:v>
                </c:pt>
                <c:pt idx="1">
                  <c:v>1 A 2 f i Stationary combustion in manufacturing industries and construction: Other</c:v>
                </c:pt>
                <c:pt idx="2">
                  <c:v>2C7a Copper production</c:v>
                </c:pt>
                <c:pt idx="3">
                  <c:v>2C1 Iron and steel production</c:v>
                </c:pt>
                <c:pt idx="4">
                  <c:v>2A1 Cement Production</c:v>
                </c:pt>
                <c:pt idx="5">
                  <c:v>1 A 4 b i  Residential: Stationary plants</c:v>
                </c:pt>
                <c:pt idx="6">
                  <c:v>1A4cii Off-road vehicles and other machinery from agriculture/forestry/fishing</c:v>
                </c:pt>
                <c:pt idx="7">
                  <c:v>1A3bi Road Transport: Passenger Cars</c:v>
                </c:pt>
                <c:pt idx="8">
                  <c:v>1A3bii Road Transport: Light duty vehicles</c:v>
                </c:pt>
                <c:pt idx="9">
                  <c:v>1A3biii Road Transport: Heavy duty vehicles and buses</c:v>
                </c:pt>
                <c:pt idx="10">
                  <c:v>3D Crop production and agricultural soil</c:v>
                </c:pt>
                <c:pt idx="11">
                  <c:v>11C Non Managed Forests</c:v>
                </c:pt>
                <c:pt idx="12">
                  <c:v>3B1a Cattle</c:v>
                </c:pt>
                <c:pt idx="13">
                  <c:v>3B2 Sheep</c:v>
                </c:pt>
                <c:pt idx="14">
                  <c:v>3B3 Pigs</c:v>
                </c:pt>
                <c:pt idx="15">
                  <c:v>3B4e Horses</c:v>
                </c:pt>
                <c:pt idx="16">
                  <c:v>3B4gi Poultry</c:v>
                </c:pt>
              </c:strCache>
            </c:strRef>
          </c:cat>
          <c:val>
            <c:numRef>
              <c:f>Chart!$B$2:$B$18</c:f>
              <c:numCache>
                <c:formatCode>_-* #,##0_-;\-* #,##0_-;_-* "-"??_-;_-@_-</c:formatCode>
                <c:ptCount val="17"/>
                <c:pt idx="0">
                  <c:v>1548.9</c:v>
                </c:pt>
                <c:pt idx="1">
                  <c:v>7129.8559999999998</c:v>
                </c:pt>
                <c:pt idx="3">
                  <c:v>12.48</c:v>
                </c:pt>
                <c:pt idx="4">
                  <c:v>1010.6</c:v>
                </c:pt>
                <c:pt idx="5">
                  <c:v>624.52</c:v>
                </c:pt>
                <c:pt idx="6">
                  <c:v>67</c:v>
                </c:pt>
                <c:pt idx="7">
                  <c:v>1860</c:v>
                </c:pt>
                <c:pt idx="8">
                  <c:v>4200</c:v>
                </c:pt>
                <c:pt idx="9">
                  <c:v>2100</c:v>
                </c:pt>
                <c:pt idx="10">
                  <c:v>367.64</c:v>
                </c:pt>
                <c:pt idx="11">
                  <c:v>143.07538</c:v>
                </c:pt>
                <c:pt idx="12">
                  <c:v>1.9774999999999998</c:v>
                </c:pt>
                <c:pt idx="13">
                  <c:v>1.6626000000000001</c:v>
                </c:pt>
                <c:pt idx="14">
                  <c:v>1.1220000000000001</c:v>
                </c:pt>
                <c:pt idx="15">
                  <c:v>0.312</c:v>
                </c:pt>
                <c:pt idx="16">
                  <c:v>27.904599999999999</c:v>
                </c:pt>
              </c:numCache>
            </c:numRef>
          </c:val>
        </c:ser>
        <c:ser>
          <c:idx val="1"/>
          <c:order val="1"/>
          <c:tx>
            <c:strRef>
              <c:f>Chart!$E$1</c:f>
              <c:strCache>
                <c:ptCount val="1"/>
                <c:pt idx="0">
                  <c:v>Total Amount (SOx) </c:v>
                </c:pt>
              </c:strCache>
            </c:strRef>
          </c:tx>
          <c:invertIfNegative val="0"/>
          <c:cat>
            <c:strRef>
              <c:f>Chart!$A$2:$A$18</c:f>
              <c:strCache>
                <c:ptCount val="17"/>
                <c:pt idx="0">
                  <c:v>1A1b Oil refineries</c:v>
                </c:pt>
                <c:pt idx="1">
                  <c:v>1 A 2 f i Stationary combustion in manufacturing industries and construction: Other</c:v>
                </c:pt>
                <c:pt idx="2">
                  <c:v>2C7a Copper production</c:v>
                </c:pt>
                <c:pt idx="3">
                  <c:v>2C1 Iron and steel production</c:v>
                </c:pt>
                <c:pt idx="4">
                  <c:v>2A1 Cement Production</c:v>
                </c:pt>
                <c:pt idx="5">
                  <c:v>1 A 4 b i  Residential: Stationary plants</c:v>
                </c:pt>
                <c:pt idx="6">
                  <c:v>1A4cii Off-road vehicles and other machinery from agriculture/forestry/fishing</c:v>
                </c:pt>
                <c:pt idx="7">
                  <c:v>1A3bi Road Transport: Passenger Cars</c:v>
                </c:pt>
                <c:pt idx="8">
                  <c:v>1A3bii Road Transport: Light duty vehicles</c:v>
                </c:pt>
                <c:pt idx="9">
                  <c:v>1A3biii Road Transport: Heavy duty vehicles and buses</c:v>
                </c:pt>
                <c:pt idx="10">
                  <c:v>3D Crop production and agricultural soil</c:v>
                </c:pt>
                <c:pt idx="11">
                  <c:v>11C Non Managed Forests</c:v>
                </c:pt>
                <c:pt idx="12">
                  <c:v>3B1a Cattle</c:v>
                </c:pt>
                <c:pt idx="13">
                  <c:v>3B2 Sheep</c:v>
                </c:pt>
                <c:pt idx="14">
                  <c:v>3B3 Pigs</c:v>
                </c:pt>
                <c:pt idx="15">
                  <c:v>3B4e Horses</c:v>
                </c:pt>
                <c:pt idx="16">
                  <c:v>3B4gi Poultry</c:v>
                </c:pt>
              </c:strCache>
            </c:strRef>
          </c:cat>
          <c:val>
            <c:numRef>
              <c:f>Chart!$E$2:$E$18</c:f>
              <c:numCache>
                <c:formatCode>_-* #,##0_-;\-* #,##0_-;_-* "-"??_-;_-@_-</c:formatCode>
                <c:ptCount val="17"/>
                <c:pt idx="0">
                  <c:v>29410</c:v>
                </c:pt>
                <c:pt idx="1">
                  <c:v>41636.92</c:v>
                </c:pt>
                <c:pt idx="2">
                  <c:v>800</c:v>
                </c:pt>
                <c:pt idx="3">
                  <c:v>33.6</c:v>
                </c:pt>
                <c:pt idx="4">
                  <c:v>423.8</c:v>
                </c:pt>
                <c:pt idx="5">
                  <c:v>0</c:v>
                </c:pt>
                <c:pt idx="6">
                  <c:v>78.2</c:v>
                </c:pt>
                <c:pt idx="7">
                  <c:v>248</c:v>
                </c:pt>
                <c:pt idx="8">
                  <c:v>42</c:v>
                </c:pt>
                <c:pt idx="9">
                  <c:v>251.99999999999997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486784"/>
        <c:axId val="82488320"/>
        <c:axId val="0"/>
      </c:bar3DChart>
      <c:catAx>
        <c:axId val="8248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82488320"/>
        <c:crosses val="autoZero"/>
        <c:auto val="1"/>
        <c:lblAlgn val="ctr"/>
        <c:lblOffset val="100"/>
        <c:noMultiLvlLbl val="0"/>
      </c:catAx>
      <c:valAx>
        <c:axId val="8248832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248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Chart!$B$23</c:f>
              <c:strCache>
                <c:ptCount val="1"/>
                <c:pt idx="0">
                  <c:v>Total Amount (NOx) </c:v>
                </c:pt>
              </c:strCache>
            </c:strRef>
          </c:tx>
          <c:invertIfNegative val="0"/>
          <c:cat>
            <c:strRef>
              <c:f>Chart!$A$24:$A$41</c:f>
              <c:strCache>
                <c:ptCount val="18"/>
                <c:pt idx="0">
                  <c:v>1A1b Oil refineries</c:v>
                </c:pt>
                <c:pt idx="1">
                  <c:v>1 A 2 f i Stationary combustion in manufacturing industries and construction: Other</c:v>
                </c:pt>
                <c:pt idx="2">
                  <c:v>2C7a Copper production</c:v>
                </c:pt>
                <c:pt idx="3">
                  <c:v>2C1 Iron and steel production</c:v>
                </c:pt>
                <c:pt idx="4">
                  <c:v>2A1 Cement Production</c:v>
                </c:pt>
                <c:pt idx="5">
                  <c:v>0</c:v>
                </c:pt>
                <c:pt idx="6">
                  <c:v>1 A 4 b i  Residential: Stationary plants</c:v>
                </c:pt>
                <c:pt idx="7">
                  <c:v>1A4cii Off-road vehicles and other machinery from agriculture/forestry/fishing</c:v>
                </c:pt>
                <c:pt idx="8">
                  <c:v>1A3bi Road Transport: Passenger Cars</c:v>
                </c:pt>
                <c:pt idx="9">
                  <c:v>1A3bii Road Transport: Light duty vehicles</c:v>
                </c:pt>
                <c:pt idx="10">
                  <c:v>1A3biii Road Transport: Heavy duty vehicles and buses</c:v>
                </c:pt>
                <c:pt idx="11">
                  <c:v>3D Crop production and agricultural soil</c:v>
                </c:pt>
                <c:pt idx="12">
                  <c:v>11C Non Managed Forests</c:v>
                </c:pt>
                <c:pt idx="13">
                  <c:v>3B1a Cattle</c:v>
                </c:pt>
                <c:pt idx="14">
                  <c:v>3B2 Sheep</c:v>
                </c:pt>
                <c:pt idx="15">
                  <c:v>3B3 Pigs</c:v>
                </c:pt>
                <c:pt idx="16">
                  <c:v>3B4e Horses</c:v>
                </c:pt>
                <c:pt idx="17">
                  <c:v>3B4gi Poultry</c:v>
                </c:pt>
              </c:strCache>
            </c:strRef>
          </c:cat>
          <c:val>
            <c:numRef>
              <c:f>Chart!$B$24:$B$41</c:f>
              <c:numCache>
                <c:formatCode>_-* #,##0_-;\-* #,##0_-;_-* "-"??_-;_-@_-</c:formatCode>
                <c:ptCount val="18"/>
                <c:pt idx="0">
                  <c:v>1814.4</c:v>
                </c:pt>
                <c:pt idx="1">
                  <c:v>10369.856</c:v>
                </c:pt>
                <c:pt idx="2">
                  <c:v>0</c:v>
                </c:pt>
                <c:pt idx="3">
                  <c:v>12.74</c:v>
                </c:pt>
                <c:pt idx="4">
                  <c:v>1280.3</c:v>
                </c:pt>
                <c:pt idx="5">
                  <c:v>0</c:v>
                </c:pt>
                <c:pt idx="6">
                  <c:v>624.52</c:v>
                </c:pt>
                <c:pt idx="7">
                  <c:v>67</c:v>
                </c:pt>
                <c:pt idx="8">
                  <c:v>1890</c:v>
                </c:pt>
                <c:pt idx="9">
                  <c:v>4200</c:v>
                </c:pt>
                <c:pt idx="10">
                  <c:v>2100</c:v>
                </c:pt>
                <c:pt idx="11">
                  <c:v>36.764000000000003</c:v>
                </c:pt>
                <c:pt idx="12">
                  <c:v>143.07538</c:v>
                </c:pt>
                <c:pt idx="13">
                  <c:v>0.21209999999999998</c:v>
                </c:pt>
                <c:pt idx="14">
                  <c:v>0.17552500000000001</c:v>
                </c:pt>
                <c:pt idx="15">
                  <c:v>0.12240000000000001</c:v>
                </c:pt>
                <c:pt idx="16">
                  <c:v>3.1200000000000002E-2</c:v>
                </c:pt>
                <c:pt idx="17">
                  <c:v>2.8983600000000003</c:v>
                </c:pt>
              </c:numCache>
            </c:numRef>
          </c:val>
        </c:ser>
        <c:ser>
          <c:idx val="1"/>
          <c:order val="1"/>
          <c:tx>
            <c:strRef>
              <c:f>Chart!$E$23</c:f>
              <c:strCache>
                <c:ptCount val="1"/>
                <c:pt idx="0">
                  <c:v>Total Amount (SOx) </c:v>
                </c:pt>
              </c:strCache>
            </c:strRef>
          </c:tx>
          <c:invertIfNegative val="0"/>
          <c:cat>
            <c:strRef>
              <c:f>Chart!$A$24:$A$41</c:f>
              <c:strCache>
                <c:ptCount val="18"/>
                <c:pt idx="0">
                  <c:v>1A1b Oil refineries</c:v>
                </c:pt>
                <c:pt idx="1">
                  <c:v>1 A 2 f i Stationary combustion in manufacturing industries and construction: Other</c:v>
                </c:pt>
                <c:pt idx="2">
                  <c:v>2C7a Copper production</c:v>
                </c:pt>
                <c:pt idx="3">
                  <c:v>2C1 Iron and steel production</c:v>
                </c:pt>
                <c:pt idx="4">
                  <c:v>2A1 Cement Production</c:v>
                </c:pt>
                <c:pt idx="5">
                  <c:v>0</c:v>
                </c:pt>
                <c:pt idx="6">
                  <c:v>1 A 4 b i  Residential: Stationary plants</c:v>
                </c:pt>
                <c:pt idx="7">
                  <c:v>1A4cii Off-road vehicles and other machinery from agriculture/forestry/fishing</c:v>
                </c:pt>
                <c:pt idx="8">
                  <c:v>1A3bi Road Transport: Passenger Cars</c:v>
                </c:pt>
                <c:pt idx="9">
                  <c:v>1A3bii Road Transport: Light duty vehicles</c:v>
                </c:pt>
                <c:pt idx="10">
                  <c:v>1A3biii Road Transport: Heavy duty vehicles and buses</c:v>
                </c:pt>
                <c:pt idx="11">
                  <c:v>3D Crop production and agricultural soil</c:v>
                </c:pt>
                <c:pt idx="12">
                  <c:v>11C Non Managed Forests</c:v>
                </c:pt>
                <c:pt idx="13">
                  <c:v>3B1a Cattle</c:v>
                </c:pt>
                <c:pt idx="14">
                  <c:v>3B2 Sheep</c:v>
                </c:pt>
                <c:pt idx="15">
                  <c:v>3B3 Pigs</c:v>
                </c:pt>
                <c:pt idx="16">
                  <c:v>3B4e Horses</c:v>
                </c:pt>
                <c:pt idx="17">
                  <c:v>3B4gi Poultry</c:v>
                </c:pt>
              </c:strCache>
            </c:strRef>
          </c:cat>
          <c:val>
            <c:numRef>
              <c:f>Chart!$E$24:$E$41</c:f>
              <c:numCache>
                <c:formatCode>_-* #,##0_-;\-* #,##0_-;_-* "-"??_-;_-@_-</c:formatCode>
                <c:ptCount val="18"/>
                <c:pt idx="0">
                  <c:v>37920</c:v>
                </c:pt>
                <c:pt idx="1">
                  <c:v>60140.92</c:v>
                </c:pt>
                <c:pt idx="2">
                  <c:v>920</c:v>
                </c:pt>
                <c:pt idx="3">
                  <c:v>34.299999999999997</c:v>
                </c:pt>
                <c:pt idx="4">
                  <c:v>536.9</c:v>
                </c:pt>
                <c:pt idx="5">
                  <c:v>0</c:v>
                </c:pt>
                <c:pt idx="6">
                  <c:v>1345.1200000000003</c:v>
                </c:pt>
                <c:pt idx="7">
                  <c:v>78.2</c:v>
                </c:pt>
                <c:pt idx="8">
                  <c:v>378</c:v>
                </c:pt>
                <c:pt idx="9">
                  <c:v>42</c:v>
                </c:pt>
                <c:pt idx="10">
                  <c:v>251.99999999999997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853312"/>
        <c:axId val="83854848"/>
        <c:axId val="0"/>
      </c:bar3DChart>
      <c:catAx>
        <c:axId val="8385331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54848"/>
        <c:crosses val="autoZero"/>
        <c:auto val="1"/>
        <c:lblAlgn val="ctr"/>
        <c:lblOffset val="100"/>
        <c:noMultiLvlLbl val="0"/>
      </c:catAx>
      <c:valAx>
        <c:axId val="8385484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3853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1</xdr:row>
      <xdr:rowOff>47625</xdr:rowOff>
    </xdr:from>
    <xdr:to>
      <xdr:col>18</xdr:col>
      <xdr:colOff>257174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</xdr:colOff>
      <xdr:row>22</xdr:row>
      <xdr:rowOff>9525</xdr:rowOff>
    </xdr:from>
    <xdr:to>
      <xdr:col>18</xdr:col>
      <xdr:colOff>228600</xdr:colOff>
      <xdr:row>41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3"/>
  <sheetViews>
    <sheetView zoomScaleNormal="100" workbookViewId="0">
      <selection activeCell="E33" sqref="E33"/>
    </sheetView>
  </sheetViews>
  <sheetFormatPr baseColWidth="10" defaultColWidth="9.140625" defaultRowHeight="15" x14ac:dyDescent="0.25"/>
  <cols>
    <col min="2" max="2" width="40.28515625" customWidth="1"/>
    <col min="3" max="3" width="16.42578125" customWidth="1"/>
    <col min="4" max="4" width="11.85546875" customWidth="1"/>
    <col min="5" max="5" width="11.140625" customWidth="1"/>
    <col min="6" max="6" width="14.7109375" style="15" customWidth="1"/>
    <col min="7" max="7" width="11.28515625" customWidth="1"/>
    <col min="8" max="8" width="18.42578125" customWidth="1"/>
    <col min="9" max="9" width="11.5703125" bestFit="1" customWidth="1"/>
    <col min="10" max="10" width="23.85546875" customWidth="1"/>
    <col min="11" max="11" width="11.7109375" customWidth="1"/>
    <col min="12" max="12" width="10.5703125" customWidth="1"/>
    <col min="13" max="13" width="12.5703125" customWidth="1"/>
    <col min="14" max="14" width="11.5703125" customWidth="1"/>
    <col min="15" max="15" width="11.5703125" bestFit="1" customWidth="1"/>
  </cols>
  <sheetData>
    <row r="2" spans="2:15" ht="24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J2" s="1" t="s">
        <v>0</v>
      </c>
      <c r="K2" s="1" t="s">
        <v>1</v>
      </c>
      <c r="L2" s="1" t="s">
        <v>2</v>
      </c>
      <c r="M2" s="1" t="s">
        <v>4</v>
      </c>
      <c r="N2" s="1" t="s">
        <v>6</v>
      </c>
    </row>
    <row r="3" spans="2:15" ht="24" x14ac:dyDescent="0.25">
      <c r="B3" s="2" t="s">
        <v>31</v>
      </c>
      <c r="C3" s="3"/>
      <c r="D3" s="4"/>
      <c r="E3" s="5" t="s">
        <v>7</v>
      </c>
      <c r="F3" s="6" t="s">
        <v>8</v>
      </c>
      <c r="G3" s="6" t="s">
        <v>7</v>
      </c>
      <c r="H3" s="6" t="s">
        <v>8</v>
      </c>
      <c r="J3" s="2" t="s">
        <v>31</v>
      </c>
      <c r="K3" s="3"/>
      <c r="L3" s="4"/>
      <c r="M3" s="6" t="s">
        <v>8</v>
      </c>
      <c r="N3" s="6" t="s">
        <v>8</v>
      </c>
    </row>
    <row r="4" spans="2:15" ht="17.25" customHeight="1" x14ac:dyDescent="0.25">
      <c r="B4" s="7" t="s">
        <v>36</v>
      </c>
      <c r="C4" s="7" t="s">
        <v>10</v>
      </c>
      <c r="D4" s="20">
        <v>1387</v>
      </c>
      <c r="E4" s="21">
        <v>0.9</v>
      </c>
      <c r="F4" s="20">
        <f>D4*1000*E4</f>
        <v>1248300</v>
      </c>
      <c r="G4" s="21">
        <v>20</v>
      </c>
      <c r="H4" s="22">
        <f t="shared" ref="H4:H12" si="0">D4*1000*G4</f>
        <v>27740000</v>
      </c>
      <c r="J4" s="7" t="s">
        <v>9</v>
      </c>
      <c r="K4" s="9" t="s">
        <v>10</v>
      </c>
      <c r="L4" s="20">
        <f>D4+D7</f>
        <v>1721</v>
      </c>
      <c r="M4" s="20">
        <f>F4+F7</f>
        <v>1548900</v>
      </c>
      <c r="N4" s="22">
        <f>H4+H7</f>
        <v>29410000</v>
      </c>
    </row>
    <row r="5" spans="2:15" ht="15" customHeight="1" x14ac:dyDescent="0.25">
      <c r="B5" s="7" t="s">
        <v>37</v>
      </c>
      <c r="C5" s="7" t="s">
        <v>35</v>
      </c>
      <c r="D5" s="20">
        <v>696</v>
      </c>
      <c r="E5" s="21">
        <v>2</v>
      </c>
      <c r="F5" s="20">
        <f>D5*1000*E5</f>
        <v>1392000</v>
      </c>
      <c r="G5" s="21">
        <v>19</v>
      </c>
      <c r="H5" s="22">
        <f t="shared" si="0"/>
        <v>13224000</v>
      </c>
      <c r="J5" s="28"/>
      <c r="K5" s="9"/>
      <c r="L5" s="20"/>
      <c r="M5" s="20"/>
      <c r="N5" s="22"/>
    </row>
    <row r="6" spans="2:15" ht="14.25" customHeight="1" x14ac:dyDescent="0.25">
      <c r="B6" s="7" t="s">
        <v>38</v>
      </c>
      <c r="C6" s="7" t="s">
        <v>10</v>
      </c>
      <c r="D6" s="20">
        <v>1418</v>
      </c>
      <c r="E6" s="21">
        <v>4</v>
      </c>
      <c r="F6" s="20">
        <f>D6*1000*E6</f>
        <v>5672000</v>
      </c>
      <c r="G6" s="21">
        <v>20</v>
      </c>
      <c r="H6" s="22">
        <f t="shared" si="0"/>
        <v>28360000</v>
      </c>
      <c r="J6" s="41" t="s">
        <v>330</v>
      </c>
      <c r="K6" s="9" t="s">
        <v>10</v>
      </c>
      <c r="L6" s="20"/>
      <c r="M6" s="20">
        <f>F6+F11+F5</f>
        <v>7129856</v>
      </c>
      <c r="N6" s="22">
        <f>H6+H11+H5</f>
        <v>41636920</v>
      </c>
    </row>
    <row r="7" spans="2:15" x14ac:dyDescent="0.25">
      <c r="B7" s="7" t="s">
        <v>39</v>
      </c>
      <c r="C7" s="7" t="s">
        <v>10</v>
      </c>
      <c r="D7" s="20">
        <v>334</v>
      </c>
      <c r="E7" s="21">
        <v>0.9</v>
      </c>
      <c r="F7" s="20">
        <f>D7*1000*E7</f>
        <v>300600</v>
      </c>
      <c r="G7" s="21">
        <v>5</v>
      </c>
      <c r="H7" s="22">
        <f t="shared" si="0"/>
        <v>1670000</v>
      </c>
      <c r="J7" s="40"/>
      <c r="K7" s="9"/>
      <c r="L7" s="20"/>
      <c r="M7" s="20"/>
      <c r="N7" s="22"/>
    </row>
    <row r="8" spans="2:15" ht="24" x14ac:dyDescent="0.25">
      <c r="B8" s="7" t="s">
        <v>66</v>
      </c>
      <c r="C8" s="7" t="s">
        <v>10</v>
      </c>
      <c r="D8" s="20">
        <v>10</v>
      </c>
      <c r="E8" s="23" t="s">
        <v>40</v>
      </c>
      <c r="F8" s="16" t="s">
        <v>40</v>
      </c>
      <c r="G8" s="23">
        <v>80</v>
      </c>
      <c r="H8" s="22">
        <f t="shared" si="0"/>
        <v>800000</v>
      </c>
      <c r="J8" s="7" t="s">
        <v>67</v>
      </c>
      <c r="K8" s="9" t="s">
        <v>10</v>
      </c>
      <c r="L8" s="20">
        <v>10</v>
      </c>
      <c r="M8" s="16" t="s">
        <v>40</v>
      </c>
      <c r="N8" s="22">
        <f>H8</f>
        <v>800000</v>
      </c>
    </row>
    <row r="9" spans="2:15" ht="26.25" customHeight="1" x14ac:dyDescent="0.25">
      <c r="B9" s="7" t="s">
        <v>41</v>
      </c>
      <c r="C9" s="7" t="s">
        <v>10</v>
      </c>
      <c r="D9" s="20">
        <v>96</v>
      </c>
      <c r="E9" s="21">
        <v>0.13</v>
      </c>
      <c r="F9" s="20">
        <f>D9*1000*E9</f>
        <v>12480</v>
      </c>
      <c r="G9" s="21">
        <v>0.35</v>
      </c>
      <c r="H9" s="22">
        <f t="shared" si="0"/>
        <v>33600</v>
      </c>
      <c r="J9" s="7" t="s">
        <v>11</v>
      </c>
      <c r="K9" s="9" t="s">
        <v>10</v>
      </c>
      <c r="L9" s="20">
        <v>96</v>
      </c>
      <c r="M9" s="20">
        <f>F9</f>
        <v>12480</v>
      </c>
      <c r="N9" s="22">
        <f>H9</f>
        <v>33600</v>
      </c>
    </row>
    <row r="10" spans="2:15" ht="15" customHeight="1" x14ac:dyDescent="0.25">
      <c r="B10" s="7" t="s">
        <v>42</v>
      </c>
      <c r="C10" s="7" t="s">
        <v>10</v>
      </c>
      <c r="D10" s="20">
        <v>652</v>
      </c>
      <c r="E10" s="21">
        <v>1.55</v>
      </c>
      <c r="F10" s="20">
        <f>D10*1000*E10</f>
        <v>1010600</v>
      </c>
      <c r="G10" s="21">
        <v>0.65</v>
      </c>
      <c r="H10" s="22">
        <f t="shared" si="0"/>
        <v>423800</v>
      </c>
      <c r="J10" s="7" t="s">
        <v>12</v>
      </c>
      <c r="K10" s="9" t="s">
        <v>10</v>
      </c>
      <c r="L10" s="20">
        <v>652</v>
      </c>
      <c r="M10" s="20">
        <f t="shared" ref="M10:M12" si="1">F10</f>
        <v>1010600</v>
      </c>
      <c r="N10" s="22">
        <f>H10</f>
        <v>423800</v>
      </c>
    </row>
    <row r="11" spans="2:15" ht="24" customHeight="1" x14ac:dyDescent="0.25">
      <c r="B11" s="7" t="s">
        <v>43</v>
      </c>
      <c r="C11" s="7" t="s">
        <v>10</v>
      </c>
      <c r="D11" s="20">
        <v>294</v>
      </c>
      <c r="E11" s="21">
        <v>0.224</v>
      </c>
      <c r="F11" s="20">
        <f>D11*1000*E11</f>
        <v>65856</v>
      </c>
      <c r="G11" s="21">
        <v>0.18</v>
      </c>
      <c r="H11" s="22">
        <f t="shared" si="0"/>
        <v>52920</v>
      </c>
      <c r="J11" s="7"/>
      <c r="K11" s="9"/>
      <c r="L11" s="20"/>
      <c r="M11" s="20"/>
      <c r="N11" s="22"/>
    </row>
    <row r="12" spans="2:15" ht="24" x14ac:dyDescent="0.25">
      <c r="B12" s="7" t="s">
        <v>44</v>
      </c>
      <c r="C12" s="7" t="s">
        <v>45</v>
      </c>
      <c r="D12" s="20">
        <v>1201</v>
      </c>
      <c r="E12" s="21">
        <v>0.52</v>
      </c>
      <c r="F12" s="20">
        <f>D12*1000*E12</f>
        <v>624520</v>
      </c>
      <c r="G12" s="21">
        <v>1.1200000000000001</v>
      </c>
      <c r="H12" s="22">
        <f t="shared" si="0"/>
        <v>1345120.0000000002</v>
      </c>
      <c r="I12" s="38"/>
      <c r="J12" s="7" t="s">
        <v>149</v>
      </c>
      <c r="K12" s="9" t="s">
        <v>45</v>
      </c>
      <c r="L12" s="20">
        <v>1201</v>
      </c>
      <c r="M12" s="20">
        <f t="shared" si="1"/>
        <v>624520</v>
      </c>
      <c r="N12" s="20"/>
      <c r="O12" s="38"/>
    </row>
    <row r="13" spans="2:15" ht="17.25" customHeight="1" x14ac:dyDescent="0.25">
      <c r="B13" s="2" t="s">
        <v>32</v>
      </c>
      <c r="C13" s="9" t="s">
        <v>13</v>
      </c>
      <c r="D13" s="3"/>
      <c r="E13" s="6" t="s">
        <v>14</v>
      </c>
      <c r="F13" s="18"/>
      <c r="G13" s="6" t="s">
        <v>14</v>
      </c>
      <c r="H13" s="8"/>
      <c r="J13" s="2" t="s">
        <v>32</v>
      </c>
      <c r="K13" s="9" t="s">
        <v>13</v>
      </c>
      <c r="L13" s="3"/>
      <c r="M13" s="18"/>
      <c r="N13" s="8"/>
    </row>
    <row r="14" spans="2:15" ht="42.75" customHeight="1" x14ac:dyDescent="0.25">
      <c r="B14" s="9" t="s">
        <v>46</v>
      </c>
      <c r="C14" s="7" t="s">
        <v>16</v>
      </c>
      <c r="D14" s="75">
        <v>860000</v>
      </c>
      <c r="E14" s="76">
        <v>0.03</v>
      </c>
      <c r="F14" s="75">
        <f t="shared" ref="F14:F20" si="2">D14*E14</f>
        <v>25800</v>
      </c>
      <c r="G14" s="4">
        <v>2.5000000000000001E-2</v>
      </c>
      <c r="H14" s="77">
        <f t="shared" ref="H14:H26" si="3">D14*G14</f>
        <v>21500</v>
      </c>
      <c r="J14" s="9" t="s">
        <v>15</v>
      </c>
      <c r="K14" s="76" t="s">
        <v>16</v>
      </c>
      <c r="L14" s="75">
        <f>D14+D15+D16</f>
        <v>2920000</v>
      </c>
      <c r="M14" s="75">
        <f>F14+F15+F16</f>
        <v>67000</v>
      </c>
      <c r="N14" s="79">
        <f>H14+H15+H16</f>
        <v>78200</v>
      </c>
    </row>
    <row r="15" spans="2:15" x14ac:dyDescent="0.25">
      <c r="B15" s="9" t="s">
        <v>47</v>
      </c>
      <c r="C15" s="7" t="s">
        <v>16</v>
      </c>
      <c r="D15" s="75">
        <v>860000</v>
      </c>
      <c r="E15" s="76">
        <v>0.02</v>
      </c>
      <c r="F15" s="75">
        <f t="shared" si="2"/>
        <v>17200</v>
      </c>
      <c r="G15" s="4">
        <v>4.4999999999999998E-2</v>
      </c>
      <c r="H15" s="78">
        <f t="shared" si="3"/>
        <v>38700</v>
      </c>
      <c r="J15" s="9"/>
      <c r="K15" s="76"/>
      <c r="L15" s="75"/>
      <c r="M15" s="75"/>
      <c r="N15" s="80"/>
    </row>
    <row r="16" spans="2:15" x14ac:dyDescent="0.25">
      <c r="B16" s="9" t="s">
        <v>48</v>
      </c>
      <c r="C16" s="7" t="s">
        <v>16</v>
      </c>
      <c r="D16" s="75">
        <v>1200000</v>
      </c>
      <c r="E16" s="76">
        <v>0.02</v>
      </c>
      <c r="F16" s="75">
        <f t="shared" si="2"/>
        <v>24000</v>
      </c>
      <c r="G16" s="4">
        <v>1.4999999999999999E-2</v>
      </c>
      <c r="H16" s="77">
        <f t="shared" si="3"/>
        <v>18000</v>
      </c>
      <c r="J16" s="9"/>
      <c r="K16" s="76"/>
      <c r="L16" s="75"/>
      <c r="M16" s="75"/>
      <c r="N16" s="79"/>
    </row>
    <row r="17" spans="2:14" ht="24" x14ac:dyDescent="0.25">
      <c r="B17" s="9" t="s">
        <v>49</v>
      </c>
      <c r="C17" s="7" t="s">
        <v>16</v>
      </c>
      <c r="D17" s="75">
        <v>31000000</v>
      </c>
      <c r="E17" s="76">
        <v>0.03</v>
      </c>
      <c r="F17" s="75">
        <f t="shared" si="2"/>
        <v>930000</v>
      </c>
      <c r="G17" s="4">
        <v>4.0000000000000001E-3</v>
      </c>
      <c r="H17" s="77">
        <f t="shared" si="3"/>
        <v>124000</v>
      </c>
      <c r="J17" s="9" t="s">
        <v>34</v>
      </c>
      <c r="K17" s="76" t="s">
        <v>16</v>
      </c>
      <c r="L17" s="75">
        <f>D17+D18</f>
        <v>62000000</v>
      </c>
      <c r="M17" s="75">
        <f>F17+F18</f>
        <v>1860000</v>
      </c>
      <c r="N17" s="79">
        <f>H17+H18</f>
        <v>248000</v>
      </c>
    </row>
    <row r="18" spans="2:14" x14ac:dyDescent="0.25">
      <c r="B18" s="9" t="s">
        <v>50</v>
      </c>
      <c r="C18" s="7" t="s">
        <v>16</v>
      </c>
      <c r="D18" s="75">
        <v>31000000</v>
      </c>
      <c r="E18" s="76">
        <v>0.03</v>
      </c>
      <c r="F18" s="75">
        <f t="shared" si="2"/>
        <v>930000</v>
      </c>
      <c r="G18" s="4">
        <v>4.0000000000000001E-3</v>
      </c>
      <c r="H18" s="77">
        <f t="shared" si="3"/>
        <v>124000</v>
      </c>
      <c r="J18" s="9"/>
      <c r="K18" s="76"/>
      <c r="L18" s="75"/>
      <c r="M18" s="75"/>
      <c r="N18" s="79"/>
    </row>
    <row r="19" spans="2:14" ht="24" x14ac:dyDescent="0.25">
      <c r="B19" s="9" t="s">
        <v>51</v>
      </c>
      <c r="C19" s="7" t="s">
        <v>16</v>
      </c>
      <c r="D19" s="75">
        <v>14000000</v>
      </c>
      <c r="E19" s="76">
        <v>0.3</v>
      </c>
      <c r="F19" s="75">
        <f t="shared" si="2"/>
        <v>4200000</v>
      </c>
      <c r="G19" s="4">
        <f>3/1000</f>
        <v>3.0000000000000001E-3</v>
      </c>
      <c r="H19" s="77">
        <f t="shared" si="3"/>
        <v>42000</v>
      </c>
      <c r="J19" s="9" t="s">
        <v>17</v>
      </c>
      <c r="K19" s="76" t="s">
        <v>16</v>
      </c>
      <c r="L19" s="75">
        <f>D19</f>
        <v>14000000</v>
      </c>
      <c r="M19" s="75">
        <f>F19</f>
        <v>4200000</v>
      </c>
      <c r="N19" s="79">
        <f>H19</f>
        <v>42000</v>
      </c>
    </row>
    <row r="20" spans="2:14" ht="24" customHeight="1" x14ac:dyDescent="0.25">
      <c r="B20" s="9" t="s">
        <v>52</v>
      </c>
      <c r="C20" s="7" t="s">
        <v>19</v>
      </c>
      <c r="D20" s="75">
        <v>14000000</v>
      </c>
      <c r="E20" s="76">
        <v>0.15</v>
      </c>
      <c r="F20" s="75">
        <f t="shared" si="2"/>
        <v>2100000</v>
      </c>
      <c r="G20" s="4">
        <v>1.7999999999999999E-2</v>
      </c>
      <c r="H20" s="77">
        <f t="shared" si="3"/>
        <v>251999.99999999997</v>
      </c>
      <c r="J20" s="9" t="s">
        <v>18</v>
      </c>
      <c r="K20" s="76" t="s">
        <v>19</v>
      </c>
      <c r="L20" s="75">
        <f>D20</f>
        <v>14000000</v>
      </c>
      <c r="M20" s="75">
        <f>F20</f>
        <v>2100000</v>
      </c>
      <c r="N20" s="79">
        <f>H20</f>
        <v>251999.99999999997</v>
      </c>
    </row>
    <row r="21" spans="2:14" x14ac:dyDescent="0.25">
      <c r="B21" s="10" t="s">
        <v>33</v>
      </c>
      <c r="C21" s="9"/>
      <c r="D21" s="18"/>
      <c r="E21" s="6" t="s">
        <v>20</v>
      </c>
      <c r="F21" s="18"/>
      <c r="G21" s="6" t="s">
        <v>20</v>
      </c>
      <c r="H21" s="3"/>
      <c r="J21" s="10" t="s">
        <v>33</v>
      </c>
      <c r="K21" s="9"/>
      <c r="L21" s="18"/>
      <c r="M21" s="18"/>
      <c r="N21" s="3"/>
    </row>
    <row r="22" spans="2:14" ht="25.5" x14ac:dyDescent="0.25">
      <c r="B22" s="9" t="s">
        <v>53</v>
      </c>
      <c r="C22" s="26" t="s">
        <v>21</v>
      </c>
      <c r="D22" s="17">
        <v>18</v>
      </c>
      <c r="E22" s="8">
        <v>0.52</v>
      </c>
      <c r="F22" s="17">
        <f>D22*1000*E22</f>
        <v>9360</v>
      </c>
      <c r="G22" s="8"/>
      <c r="H22" s="77">
        <f t="shared" si="3"/>
        <v>0</v>
      </c>
      <c r="J22" s="54" t="s">
        <v>329</v>
      </c>
      <c r="K22" s="26" t="s">
        <v>21</v>
      </c>
      <c r="L22" s="17">
        <f>SUM(D22:D25)</f>
        <v>707</v>
      </c>
      <c r="M22" s="17">
        <f>SUM(F22:F25)</f>
        <v>367640</v>
      </c>
      <c r="N22" s="79">
        <f>SUM(H22:H25)</f>
        <v>0</v>
      </c>
    </row>
    <row r="23" spans="2:14" ht="13.5" customHeight="1" x14ac:dyDescent="0.25">
      <c r="B23" s="9" t="s">
        <v>54</v>
      </c>
      <c r="C23" s="26" t="s">
        <v>21</v>
      </c>
      <c r="D23" s="17">
        <v>44</v>
      </c>
      <c r="E23" s="8">
        <v>0.52</v>
      </c>
      <c r="F23" s="17">
        <f>D23*1000*E23</f>
        <v>22880</v>
      </c>
      <c r="G23" s="8"/>
      <c r="H23" s="77">
        <f t="shared" si="3"/>
        <v>0</v>
      </c>
      <c r="J23" s="29"/>
      <c r="K23" s="26"/>
      <c r="L23" s="17"/>
      <c r="M23" s="17"/>
      <c r="N23" s="3"/>
    </row>
    <row r="24" spans="2:14" ht="15" customHeight="1" x14ac:dyDescent="0.25">
      <c r="B24" s="9" t="s">
        <v>55</v>
      </c>
      <c r="C24" s="26" t="s">
        <v>21</v>
      </c>
      <c r="D24" s="17">
        <v>589</v>
      </c>
      <c r="E24" s="8">
        <v>0.52</v>
      </c>
      <c r="F24" s="17">
        <f>D24*1000*E24</f>
        <v>306280</v>
      </c>
      <c r="G24" s="8"/>
      <c r="H24" s="77">
        <f t="shared" si="3"/>
        <v>0</v>
      </c>
      <c r="J24" s="29"/>
      <c r="K24" s="26"/>
      <c r="L24" s="17"/>
      <c r="M24" s="17"/>
      <c r="N24" s="3"/>
    </row>
    <row r="25" spans="2:14" ht="12" customHeight="1" x14ac:dyDescent="0.25">
      <c r="B25" s="9" t="s">
        <v>56</v>
      </c>
      <c r="C25" s="26" t="s">
        <v>21</v>
      </c>
      <c r="D25" s="17">
        <v>56</v>
      </c>
      <c r="E25" s="8">
        <v>0.52</v>
      </c>
      <c r="F25" s="17">
        <f>D25*1000*E25</f>
        <v>29120</v>
      </c>
      <c r="G25" s="8"/>
      <c r="H25" s="77">
        <f t="shared" si="3"/>
        <v>0</v>
      </c>
      <c r="J25" s="29"/>
      <c r="K25" s="26"/>
      <c r="L25" s="17"/>
      <c r="M25" s="17"/>
      <c r="N25" s="3"/>
    </row>
    <row r="26" spans="2:14" ht="14.25" customHeight="1" x14ac:dyDescent="0.25">
      <c r="B26" s="9" t="s">
        <v>57</v>
      </c>
      <c r="C26" s="26" t="s">
        <v>23</v>
      </c>
      <c r="D26" s="17">
        <v>1021967</v>
      </c>
      <c r="E26" s="8">
        <v>0.14000000000000001</v>
      </c>
      <c r="F26" s="17">
        <f>D26*E26</f>
        <v>143075.38</v>
      </c>
      <c r="G26" s="8"/>
      <c r="H26" s="77">
        <f t="shared" si="3"/>
        <v>0</v>
      </c>
      <c r="J26" s="9" t="s">
        <v>22</v>
      </c>
      <c r="K26" s="26" t="s">
        <v>23</v>
      </c>
      <c r="L26" s="17">
        <v>1021967</v>
      </c>
      <c r="M26" s="17">
        <f>F26</f>
        <v>143075.38</v>
      </c>
      <c r="N26" s="3"/>
    </row>
    <row r="27" spans="2:14" x14ac:dyDescent="0.25">
      <c r="B27" s="2" t="s">
        <v>64</v>
      </c>
      <c r="C27" s="9"/>
      <c r="D27" s="18"/>
      <c r="E27" s="6" t="s">
        <v>24</v>
      </c>
      <c r="F27" s="17"/>
      <c r="G27" s="11" t="s">
        <v>24</v>
      </c>
      <c r="H27" s="3"/>
      <c r="J27" s="2" t="s">
        <v>64</v>
      </c>
      <c r="K27" s="9"/>
      <c r="L27" s="18"/>
      <c r="M27" s="17"/>
      <c r="N27" s="3"/>
    </row>
    <row r="28" spans="2:14" ht="13.5" customHeight="1" x14ac:dyDescent="0.25">
      <c r="B28" s="9" t="s">
        <v>58</v>
      </c>
      <c r="C28" s="9" t="s">
        <v>26</v>
      </c>
      <c r="D28" s="17">
        <v>565</v>
      </c>
      <c r="E28" s="8">
        <f>0.35/100</f>
        <v>3.4999999999999996E-3</v>
      </c>
      <c r="F28" s="19">
        <f>D28*1000*E28</f>
        <v>1977.4999999999998</v>
      </c>
      <c r="G28" s="8" t="s">
        <v>40</v>
      </c>
      <c r="H28" s="3"/>
      <c r="J28" s="9" t="s">
        <v>25</v>
      </c>
      <c r="K28" s="9" t="s">
        <v>26</v>
      </c>
      <c r="L28" s="17">
        <f>D28</f>
        <v>565</v>
      </c>
      <c r="M28" s="19">
        <f>F28</f>
        <v>1977.4999999999998</v>
      </c>
      <c r="N28" s="3"/>
    </row>
    <row r="29" spans="2:14" ht="15" customHeight="1" x14ac:dyDescent="0.25">
      <c r="B29" s="9" t="s">
        <v>59</v>
      </c>
      <c r="C29" s="9" t="s">
        <v>26</v>
      </c>
      <c r="D29" s="17">
        <v>1956</v>
      </c>
      <c r="E29" s="8">
        <f>0.085/100</f>
        <v>8.5000000000000006E-4</v>
      </c>
      <c r="F29" s="19">
        <f>D29*1000*E29</f>
        <v>1662.6000000000001</v>
      </c>
      <c r="G29" s="8" t="s">
        <v>40</v>
      </c>
      <c r="H29" s="3"/>
      <c r="J29" s="9" t="s">
        <v>27</v>
      </c>
      <c r="K29" s="9" t="s">
        <v>26</v>
      </c>
      <c r="L29" s="17">
        <f>D29</f>
        <v>1956</v>
      </c>
      <c r="M29" s="19">
        <f t="shared" ref="M29:M32" si="4">F29</f>
        <v>1662.6000000000001</v>
      </c>
      <c r="N29" s="3"/>
    </row>
    <row r="30" spans="2:14" ht="12" customHeight="1" x14ac:dyDescent="0.25">
      <c r="B30" s="9" t="s">
        <v>60</v>
      </c>
      <c r="C30" s="9" t="s">
        <v>26</v>
      </c>
      <c r="D30" s="17">
        <v>165</v>
      </c>
      <c r="E30" s="8">
        <f>0.68/100</f>
        <v>6.8000000000000005E-3</v>
      </c>
      <c r="F30" s="19">
        <f>D30*1000*E30</f>
        <v>1122</v>
      </c>
      <c r="G30" s="8" t="s">
        <v>61</v>
      </c>
      <c r="H30" s="3"/>
      <c r="J30" s="9" t="s">
        <v>28</v>
      </c>
      <c r="K30" s="9" t="s">
        <v>26</v>
      </c>
      <c r="L30" s="17">
        <f>D30</f>
        <v>165</v>
      </c>
      <c r="M30" s="19">
        <f t="shared" si="4"/>
        <v>1122</v>
      </c>
      <c r="N30" s="3"/>
    </row>
    <row r="31" spans="2:14" ht="12" customHeight="1" x14ac:dyDescent="0.25">
      <c r="B31" s="9" t="s">
        <v>62</v>
      </c>
      <c r="C31" s="9" t="s">
        <v>26</v>
      </c>
      <c r="D31" s="17">
        <v>120</v>
      </c>
      <c r="E31" s="8">
        <f>0.26/100</f>
        <v>2.5999999999999999E-3</v>
      </c>
      <c r="F31" s="19">
        <f>D31*1000*E31</f>
        <v>312</v>
      </c>
      <c r="G31" s="8" t="s">
        <v>40</v>
      </c>
      <c r="H31" s="3"/>
      <c r="J31" s="9" t="s">
        <v>29</v>
      </c>
      <c r="K31" s="9" t="s">
        <v>26</v>
      </c>
      <c r="L31" s="17">
        <f>D31</f>
        <v>120</v>
      </c>
      <c r="M31" s="19">
        <f t="shared" si="4"/>
        <v>312</v>
      </c>
      <c r="N31" s="3"/>
    </row>
    <row r="32" spans="2:14" ht="12" customHeight="1" x14ac:dyDescent="0.25">
      <c r="B32" s="9" t="s">
        <v>63</v>
      </c>
      <c r="C32" s="9" t="s">
        <v>26</v>
      </c>
      <c r="D32" s="17">
        <v>3362</v>
      </c>
      <c r="E32" s="8">
        <f>0.83/100</f>
        <v>8.3000000000000001E-3</v>
      </c>
      <c r="F32" s="19">
        <f>D32*1000*E32</f>
        <v>27904.6</v>
      </c>
      <c r="G32" s="8" t="s">
        <v>40</v>
      </c>
      <c r="H32" s="3"/>
      <c r="J32" s="9" t="s">
        <v>30</v>
      </c>
      <c r="K32" s="9" t="s">
        <v>26</v>
      </c>
      <c r="L32" s="17">
        <f>D32</f>
        <v>3362</v>
      </c>
      <c r="M32" s="19">
        <f t="shared" si="4"/>
        <v>27904.6</v>
      </c>
      <c r="N32" s="3"/>
    </row>
    <row r="33" spans="2:14" x14ac:dyDescent="0.25">
      <c r="B33" s="39" t="s">
        <v>65</v>
      </c>
      <c r="C33" s="13"/>
      <c r="D33" s="13"/>
      <c r="E33" s="12"/>
      <c r="F33" s="25">
        <f>SUM(F4:F32)/1000</f>
        <v>19097.050080000001</v>
      </c>
      <c r="G33" s="12"/>
      <c r="H33" s="27">
        <f>SUM(H4:H32)/1000</f>
        <v>74269.64</v>
      </c>
      <c r="J33" s="39" t="s">
        <v>65</v>
      </c>
      <c r="K33" s="13"/>
      <c r="L33" s="13"/>
      <c r="M33" s="25">
        <f>SUM(M4:M32)/1000</f>
        <v>19097.050080000001</v>
      </c>
      <c r="N33" s="27">
        <f>SUM(N4:N32)/1000</f>
        <v>72924.52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abSelected="1" workbookViewId="0">
      <selection activeCell="C2" sqref="C2:D3"/>
    </sheetView>
  </sheetViews>
  <sheetFormatPr baseColWidth="10" defaultColWidth="9.140625" defaultRowHeight="15" x14ac:dyDescent="0.25"/>
  <cols>
    <col min="1" max="1" width="36.85546875" customWidth="1"/>
    <col min="2" max="2" width="25.42578125" customWidth="1"/>
    <col min="3" max="3" width="15.85546875" customWidth="1"/>
    <col min="4" max="4" width="15.7109375" customWidth="1"/>
    <col min="5" max="7" width="22.7109375" customWidth="1"/>
    <col min="22" max="22" width="14.5703125" customWidth="1"/>
    <col min="23" max="23" width="18.85546875" customWidth="1"/>
  </cols>
  <sheetData>
    <row r="1" spans="1:23" x14ac:dyDescent="0.25">
      <c r="A1" s="31" t="s">
        <v>69</v>
      </c>
      <c r="B1" s="32" t="s">
        <v>4</v>
      </c>
      <c r="C1" s="91" t="s">
        <v>71</v>
      </c>
      <c r="D1" s="91" t="s">
        <v>72</v>
      </c>
      <c r="E1" s="33" t="s">
        <v>6</v>
      </c>
      <c r="F1" s="91" t="s">
        <v>71</v>
      </c>
      <c r="G1" s="91" t="s">
        <v>72</v>
      </c>
    </row>
    <row r="2" spans="1:23" x14ac:dyDescent="0.25">
      <c r="A2" s="30" t="str">
        <f>'1980'!J4</f>
        <v>1A1b Oil refineries</v>
      </c>
      <c r="B2" s="34">
        <f>'1980'!M4/1000</f>
        <v>1548.9</v>
      </c>
      <c r="C2" s="34">
        <f>B2/B19*100</f>
        <v>8.1106767459448381</v>
      </c>
      <c r="D2" s="34">
        <f>C2</f>
        <v>8.1106767459448381</v>
      </c>
      <c r="E2" s="34">
        <f>'1980'!N4/1000</f>
        <v>29410</v>
      </c>
      <c r="F2" s="34">
        <f>E2/E19*100</f>
        <v>40.329370697263414</v>
      </c>
      <c r="G2" s="34">
        <f>F2</f>
        <v>40.329370697263414</v>
      </c>
      <c r="H2" s="36"/>
      <c r="V2" t="s">
        <v>71</v>
      </c>
      <c r="W2" t="s">
        <v>72</v>
      </c>
    </row>
    <row r="3" spans="1:23" x14ac:dyDescent="0.25">
      <c r="A3" s="30" t="str">
        <f>'1980'!J6</f>
        <v>1 A 2 f i Stationary combustion in manufacturing industries and construction: Other</v>
      </c>
      <c r="B3" s="34">
        <f>'1980'!M6/1000</f>
        <v>7129.8559999999998</v>
      </c>
      <c r="C3" s="34">
        <f>B3/B19*100</f>
        <v>37.33485522702258</v>
      </c>
      <c r="D3" s="34">
        <f>C3+D2</f>
        <v>45.445531972967416</v>
      </c>
      <c r="E3" s="34">
        <f>'1980'!N6/1000</f>
        <v>41636.92</v>
      </c>
      <c r="F3" s="34">
        <f>E3/E19*100</f>
        <v>57.095912321397513</v>
      </c>
      <c r="G3" s="34">
        <f>F3+G2</f>
        <v>97.425283018660934</v>
      </c>
      <c r="H3" s="36"/>
      <c r="V3" s="15">
        <v>6.4525729537308161</v>
      </c>
      <c r="W3" s="15" t="e">
        <f>#REF!+V3</f>
        <v>#REF!</v>
      </c>
    </row>
    <row r="4" spans="1:23" x14ac:dyDescent="0.25">
      <c r="A4" s="30" t="str">
        <f>'1980'!J8</f>
        <v>2C7a Copper production</v>
      </c>
      <c r="B4" s="34"/>
      <c r="C4" s="34">
        <f t="shared" ref="C4:C18" si="0">B4/B$19*100</f>
        <v>0</v>
      </c>
      <c r="D4" s="34">
        <f t="shared" ref="D4:D18" si="1">D3+C4</f>
        <v>45.445531972967416</v>
      </c>
      <c r="E4" s="34">
        <f>'1980'!N8/1000</f>
        <v>800</v>
      </c>
      <c r="F4" s="34">
        <f t="shared" ref="F4:F18" si="2">E4/E$19*100</f>
        <v>1.0970247044478318</v>
      </c>
      <c r="G4" s="34">
        <f t="shared" ref="G4:G18" si="3">G3+F4</f>
        <v>98.522307723108767</v>
      </c>
      <c r="H4" s="36"/>
      <c r="V4" s="15">
        <v>13.146190299411344</v>
      </c>
      <c r="W4" s="15" t="e">
        <f t="shared" ref="W4:W19" si="4">W3+V4</f>
        <v>#REF!</v>
      </c>
    </row>
    <row r="5" spans="1:23" x14ac:dyDescent="0.25">
      <c r="A5" s="30" t="str">
        <f>'1980'!J9</f>
        <v>2C1 Iron and steel production</v>
      </c>
      <c r="B5" s="34">
        <f>'1980'!M9/1000</f>
        <v>12.48</v>
      </c>
      <c r="C5" s="34">
        <f t="shared" si="0"/>
        <v>6.5350407249913853E-2</v>
      </c>
      <c r="D5" s="34">
        <f t="shared" si="1"/>
        <v>45.510882380217332</v>
      </c>
      <c r="E5" s="34">
        <f>'1980'!N9/1000</f>
        <v>33.6</v>
      </c>
      <c r="F5" s="34">
        <f t="shared" si="2"/>
        <v>4.6075037586808934E-2</v>
      </c>
      <c r="G5" s="34">
        <f t="shared" si="3"/>
        <v>98.56838276069557</v>
      </c>
      <c r="H5" s="36"/>
      <c r="V5" s="15">
        <v>0</v>
      </c>
      <c r="W5" s="15" t="e">
        <f t="shared" si="4"/>
        <v>#REF!</v>
      </c>
    </row>
    <row r="6" spans="1:23" x14ac:dyDescent="0.25">
      <c r="A6" s="30" t="str">
        <f>'1980'!J10</f>
        <v>2A1 Cement Production</v>
      </c>
      <c r="B6" s="34">
        <f>'1980'!M10/1000</f>
        <v>1010.6</v>
      </c>
      <c r="C6" s="34">
        <f t="shared" si="0"/>
        <v>5.2919167922085686</v>
      </c>
      <c r="D6" s="34">
        <f t="shared" si="1"/>
        <v>50.8027991724259</v>
      </c>
      <c r="E6" s="34">
        <f>'1980'!N10/1000</f>
        <v>423.8</v>
      </c>
      <c r="F6" s="34">
        <f t="shared" si="2"/>
        <v>0.58114883718123889</v>
      </c>
      <c r="G6" s="34">
        <f t="shared" si="3"/>
        <v>99.149531597876816</v>
      </c>
      <c r="H6" s="36"/>
      <c r="V6" s="15">
        <v>5.7850654067931447E-2</v>
      </c>
      <c r="W6" s="15" t="e">
        <f t="shared" si="4"/>
        <v>#REF!</v>
      </c>
    </row>
    <row r="7" spans="1:23" x14ac:dyDescent="0.25">
      <c r="A7" s="30" t="str">
        <f>'1980'!J12</f>
        <v>1 A 4 b i  Residential: Stationary plants</v>
      </c>
      <c r="B7" s="34">
        <f>'1980'!M12/1000</f>
        <v>624.52</v>
      </c>
      <c r="C7" s="34">
        <f t="shared" si="0"/>
        <v>3.2702432961311056</v>
      </c>
      <c r="D7" s="34">
        <f t="shared" si="1"/>
        <v>54.073042468557006</v>
      </c>
      <c r="E7" s="34">
        <f>'1980'!N12/1000</f>
        <v>0</v>
      </c>
      <c r="F7" s="34">
        <f t="shared" si="2"/>
        <v>0</v>
      </c>
      <c r="G7" s="34">
        <f t="shared" si="3"/>
        <v>99.149531597876816</v>
      </c>
      <c r="H7" s="36"/>
      <c r="V7" s="15">
        <v>0.30527345146616136</v>
      </c>
      <c r="W7" s="15" t="e">
        <f>#REF!+V7</f>
        <v>#REF!</v>
      </c>
    </row>
    <row r="8" spans="1:23" x14ac:dyDescent="0.25">
      <c r="A8" s="30" t="str">
        <f>'1980'!J14</f>
        <v>1A4cii Off-road vehicles and other machinery from agriculture/forestry/fishing</v>
      </c>
      <c r="B8" s="34">
        <f>'1980'!M14/1000</f>
        <v>67</v>
      </c>
      <c r="C8" s="34">
        <f t="shared" si="0"/>
        <v>0.35083952610130031</v>
      </c>
      <c r="D8" s="34">
        <f t="shared" si="1"/>
        <v>54.423881994658309</v>
      </c>
      <c r="E8" s="34">
        <f>'1980'!N14/1000</f>
        <v>78.2</v>
      </c>
      <c r="F8" s="34">
        <f t="shared" si="2"/>
        <v>0.10723416485977556</v>
      </c>
      <c r="G8" s="34">
        <f t="shared" si="3"/>
        <v>99.256765762736592</v>
      </c>
      <c r="H8" s="36"/>
      <c r="V8" s="15">
        <v>6.2352621634499981</v>
      </c>
      <c r="W8" s="15" t="e">
        <f t="shared" si="4"/>
        <v>#REF!</v>
      </c>
    </row>
    <row r="9" spans="1:23" x14ac:dyDescent="0.25">
      <c r="A9" s="30" t="str">
        <f>'1980'!J17</f>
        <v>1A3bi Road Transport: Passenger Cars</v>
      </c>
      <c r="B9" s="34">
        <f>'1980'!M17/1000</f>
        <v>1860</v>
      </c>
      <c r="C9" s="34">
        <f t="shared" si="0"/>
        <v>9.7397241574390829</v>
      </c>
      <c r="D9" s="34">
        <f t="shared" si="1"/>
        <v>64.163606152097387</v>
      </c>
      <c r="E9" s="34">
        <f>'1980'!N17/1000</f>
        <v>248</v>
      </c>
      <c r="F9" s="34">
        <f t="shared" si="2"/>
        <v>0.34007765837882786</v>
      </c>
      <c r="G9" s="34">
        <f t="shared" si="3"/>
        <v>99.596843421115423</v>
      </c>
      <c r="V9" s="15">
        <v>2.7812814455736277E-2</v>
      </c>
      <c r="W9" s="15" t="e">
        <f>#REF!+V9</f>
        <v>#REF!</v>
      </c>
    </row>
    <row r="10" spans="1:23" x14ac:dyDescent="0.25">
      <c r="A10" s="30" t="str">
        <f>'1980'!J19</f>
        <v>1A3bii Road Transport: Light duty vehicles</v>
      </c>
      <c r="B10" s="34">
        <f>'1980'!M19/1000</f>
        <v>4200</v>
      </c>
      <c r="C10" s="34">
        <f t="shared" si="0"/>
        <v>21.992925516797932</v>
      </c>
      <c r="D10" s="34">
        <f t="shared" si="1"/>
        <v>86.156531668895326</v>
      </c>
      <c r="E10" s="34">
        <f>'1980'!N19/1000</f>
        <v>42</v>
      </c>
      <c r="F10" s="34">
        <f t="shared" si="2"/>
        <v>5.7593796983511164E-2</v>
      </c>
      <c r="G10" s="34">
        <f t="shared" si="3"/>
        <v>99.654437218098934</v>
      </c>
      <c r="V10" s="15"/>
      <c r="W10" s="15" t="e">
        <f t="shared" si="4"/>
        <v>#REF!</v>
      </c>
    </row>
    <row r="11" spans="1:23" x14ac:dyDescent="0.25">
      <c r="A11" s="30" t="str">
        <f>'1980'!J20</f>
        <v>1A3biii Road Transport: Heavy duty vehicles and buses</v>
      </c>
      <c r="B11" s="34">
        <f>'1980'!M20/1000</f>
        <v>2100</v>
      </c>
      <c r="C11" s="34">
        <f t="shared" si="0"/>
        <v>10.996462758398966</v>
      </c>
      <c r="D11" s="34">
        <f t="shared" si="1"/>
        <v>97.152994427294288</v>
      </c>
      <c r="E11" s="34">
        <f>'1980'!N20/1000</f>
        <v>251.99999999999997</v>
      </c>
      <c r="F11" s="34">
        <f t="shared" si="2"/>
        <v>0.34556278190106698</v>
      </c>
      <c r="G11" s="34">
        <f t="shared" si="3"/>
        <v>100</v>
      </c>
      <c r="V11" s="15">
        <v>9.2802090900640025E-2</v>
      </c>
      <c r="W11" s="15" t="e">
        <f t="shared" si="4"/>
        <v>#REF!</v>
      </c>
    </row>
    <row r="12" spans="1:23" x14ac:dyDescent="0.25">
      <c r="A12" s="30" t="s">
        <v>68</v>
      </c>
      <c r="B12" s="34">
        <f>'1980'!M22/1000</f>
        <v>367.64</v>
      </c>
      <c r="C12" s="34">
        <f t="shared" si="0"/>
        <v>1.9251140802370454</v>
      </c>
      <c r="D12" s="34">
        <f t="shared" si="1"/>
        <v>99.07810850753134</v>
      </c>
      <c r="E12" s="34">
        <f>'1980'!N22/1000</f>
        <v>0</v>
      </c>
      <c r="F12" s="34">
        <f t="shared" si="2"/>
        <v>0</v>
      </c>
      <c r="G12" s="34"/>
      <c r="V12" s="15">
        <v>4.2182768591200013</v>
      </c>
      <c r="W12" s="15" t="e">
        <f t="shared" si="4"/>
        <v>#REF!</v>
      </c>
    </row>
    <row r="13" spans="1:23" x14ac:dyDescent="0.25">
      <c r="A13" s="30" t="str">
        <f>'1980'!J26</f>
        <v>11C Non Managed Forests</v>
      </c>
      <c r="B13" s="34">
        <f>'1980'!M26/1000</f>
        <v>143.07538</v>
      </c>
      <c r="C13" s="34">
        <f t="shared" si="0"/>
        <v>0.74920147038751439</v>
      </c>
      <c r="D13" s="34">
        <f t="shared" si="1"/>
        <v>99.827309977918858</v>
      </c>
      <c r="E13" s="34">
        <f>'1980'!N26/1000</f>
        <v>0</v>
      </c>
      <c r="F13" s="34">
        <f t="shared" si="2"/>
        <v>0</v>
      </c>
      <c r="G13" s="34"/>
      <c r="V13" s="15">
        <v>17.041838510844805</v>
      </c>
      <c r="W13" s="15" t="e">
        <f t="shared" si="4"/>
        <v>#REF!</v>
      </c>
    </row>
    <row r="14" spans="1:23" x14ac:dyDescent="0.25">
      <c r="A14" s="30" t="str">
        <f>'1980'!J28</f>
        <v>3B1a Cattle</v>
      </c>
      <c r="B14" s="34">
        <f>'1980'!M28/1000</f>
        <v>1.9774999999999998</v>
      </c>
      <c r="C14" s="34">
        <f t="shared" si="0"/>
        <v>1.0355002430825691E-2</v>
      </c>
      <c r="D14" s="34">
        <f t="shared" si="1"/>
        <v>99.837664980349686</v>
      </c>
      <c r="E14" s="34">
        <f>'1980'!N28/1000</f>
        <v>0</v>
      </c>
      <c r="F14" s="34">
        <f t="shared" si="2"/>
        <v>0</v>
      </c>
      <c r="G14" s="34"/>
      <c r="V14" s="15">
        <v>6.6322149952065992</v>
      </c>
      <c r="W14" s="15" t="e">
        <f t="shared" si="4"/>
        <v>#REF!</v>
      </c>
    </row>
    <row r="15" spans="1:23" x14ac:dyDescent="0.25">
      <c r="A15" s="30" t="str">
        <f>'1980'!J29</f>
        <v>3B2 Sheep</v>
      </c>
      <c r="B15" s="34">
        <f>'1980'!M29/1000</f>
        <v>1.6626000000000001</v>
      </c>
      <c r="C15" s="34">
        <f t="shared" si="0"/>
        <v>8.7060566581495819E-3</v>
      </c>
      <c r="D15" s="34">
        <f t="shared" si="1"/>
        <v>99.846371037007842</v>
      </c>
      <c r="E15" s="34">
        <f>'1980'!N29/1000</f>
        <v>0</v>
      </c>
      <c r="F15" s="34">
        <f t="shared" si="2"/>
        <v>0</v>
      </c>
      <c r="G15" s="34"/>
      <c r="V15" s="15"/>
      <c r="W15" s="15" t="e">
        <f t="shared" si="4"/>
        <v>#REF!</v>
      </c>
    </row>
    <row r="16" spans="1:23" x14ac:dyDescent="0.25">
      <c r="A16" s="30" t="str">
        <f>'1980'!J30</f>
        <v>3B3 Pigs</v>
      </c>
      <c r="B16" s="34">
        <f>'1980'!M30/1000</f>
        <v>1.1220000000000001</v>
      </c>
      <c r="C16" s="34">
        <f t="shared" si="0"/>
        <v>5.8752529594874479E-3</v>
      </c>
      <c r="D16" s="34">
        <f t="shared" si="1"/>
        <v>99.852246289967326</v>
      </c>
      <c r="E16" s="34">
        <f>'1980'!N30/1000</f>
        <v>0</v>
      </c>
      <c r="F16" s="34">
        <f t="shared" si="2"/>
        <v>0</v>
      </c>
      <c r="G16" s="34">
        <f t="shared" si="3"/>
        <v>0</v>
      </c>
      <c r="V16" s="15">
        <v>7.7069308856845211</v>
      </c>
      <c r="W16" s="15" t="e">
        <f t="shared" si="4"/>
        <v>#REF!</v>
      </c>
    </row>
    <row r="17" spans="1:23" x14ac:dyDescent="0.25">
      <c r="A17" s="30" t="str">
        <f>'1980'!J31</f>
        <v>3B4e Horses</v>
      </c>
      <c r="B17" s="34">
        <f>'1980'!M31/1000</f>
        <v>0.312</v>
      </c>
      <c r="C17" s="34">
        <f t="shared" si="0"/>
        <v>1.6337601812478463E-3</v>
      </c>
      <c r="D17" s="34">
        <f t="shared" si="1"/>
        <v>99.853880050148575</v>
      </c>
      <c r="E17" s="34">
        <f>'1980'!N31/1000</f>
        <v>0</v>
      </c>
      <c r="F17" s="34">
        <f t="shared" si="2"/>
        <v>0</v>
      </c>
      <c r="G17" s="34">
        <f t="shared" si="3"/>
        <v>0</v>
      </c>
      <c r="V17" s="15"/>
      <c r="W17" s="15" t="e">
        <f t="shared" si="4"/>
        <v>#REF!</v>
      </c>
    </row>
    <row r="18" spans="1:23" x14ac:dyDescent="0.25">
      <c r="A18" s="30" t="str">
        <f>'1980'!J32</f>
        <v>3B4gi Poultry</v>
      </c>
      <c r="B18" s="34">
        <f>'1980'!M32/1000</f>
        <v>27.904599999999999</v>
      </c>
      <c r="C18" s="34">
        <f t="shared" si="0"/>
        <v>0.14611994985143797</v>
      </c>
      <c r="D18" s="34">
        <f t="shared" si="1"/>
        <v>100.00000000000001</v>
      </c>
      <c r="E18" s="34">
        <f>'1980'!N32/1000</f>
        <v>0</v>
      </c>
      <c r="F18" s="34">
        <f t="shared" si="2"/>
        <v>0</v>
      </c>
      <c r="G18" s="34">
        <f t="shared" si="3"/>
        <v>0</v>
      </c>
      <c r="V18" s="15">
        <v>0.14462663516982863</v>
      </c>
      <c r="W18" s="15" t="e">
        <f t="shared" si="4"/>
        <v>#REF!</v>
      </c>
    </row>
    <row r="19" spans="1:23" x14ac:dyDescent="0.25">
      <c r="A19" s="31" t="s">
        <v>65</v>
      </c>
      <c r="B19" s="35">
        <f>SUM(B2:B18)</f>
        <v>19097.050080000001</v>
      </c>
      <c r="C19" s="35"/>
      <c r="D19" s="35"/>
      <c r="E19" s="35">
        <f>SUM(E2:E18)</f>
        <v>72924.52</v>
      </c>
      <c r="F19" s="35"/>
      <c r="G19" s="35"/>
      <c r="V19" s="15">
        <v>12.935091037692306</v>
      </c>
      <c r="W19" s="15" t="e">
        <f t="shared" si="4"/>
        <v>#REF!</v>
      </c>
    </row>
    <row r="21" spans="1:23" x14ac:dyDescent="0.25">
      <c r="B21" s="37"/>
      <c r="C21" s="37"/>
      <c r="D21" s="37"/>
    </row>
    <row r="23" spans="1:23" x14ac:dyDescent="0.25">
      <c r="A23" s="31" t="s">
        <v>70</v>
      </c>
      <c r="B23" s="32" t="s">
        <v>4</v>
      </c>
      <c r="C23" s="91" t="s">
        <v>71</v>
      </c>
      <c r="D23" s="91" t="s">
        <v>72</v>
      </c>
      <c r="E23" s="33" t="s">
        <v>6</v>
      </c>
      <c r="F23" s="91" t="s">
        <v>71</v>
      </c>
      <c r="G23" s="91" t="s">
        <v>72</v>
      </c>
    </row>
    <row r="24" spans="1:23" x14ac:dyDescent="0.25">
      <c r="A24" s="30" t="str">
        <f>'1987'!J4</f>
        <v>1A1b Oil refineries</v>
      </c>
      <c r="B24" s="34">
        <f>'1987'!M4/1000</f>
        <v>1814.4</v>
      </c>
      <c r="C24" s="34">
        <f t="shared" ref="C24:C41" si="5">B24/B$42*100</f>
        <v>8.0489413376047345</v>
      </c>
      <c r="D24" s="34">
        <f>C24</f>
        <v>8.0489413376047345</v>
      </c>
      <c r="E24" s="34">
        <f>'1987'!N4/1000</f>
        <v>37920</v>
      </c>
      <c r="F24" s="34">
        <f t="shared" ref="F24:F41" si="6">E24/E$42*100</f>
        <v>37.30541566024683</v>
      </c>
      <c r="G24" s="34">
        <f>F24</f>
        <v>37.30541566024683</v>
      </c>
    </row>
    <row r="25" spans="1:23" x14ac:dyDescent="0.25">
      <c r="A25" s="30" t="str">
        <f>'1987'!J6</f>
        <v>1 A 2 f i Stationary combustion in manufacturing industries and construction: Other</v>
      </c>
      <c r="B25" s="34">
        <f>'1987'!M6/1000</f>
        <v>10369.856</v>
      </c>
      <c r="C25" s="34">
        <f t="shared" si="5"/>
        <v>46.002183985564635</v>
      </c>
      <c r="D25" s="34">
        <f>D24+C25</f>
        <v>54.051125323169373</v>
      </c>
      <c r="E25" s="34">
        <f>'1987'!N6/1000</f>
        <v>60140.92</v>
      </c>
      <c r="F25" s="34">
        <f t="shared" si="6"/>
        <v>59.166192478630066</v>
      </c>
      <c r="G25" s="34">
        <f>G24+F25</f>
        <v>96.471608138876888</v>
      </c>
    </row>
    <row r="26" spans="1:23" x14ac:dyDescent="0.25">
      <c r="A26" s="30" t="str">
        <f>'1987'!J8</f>
        <v>2C7a Copper production</v>
      </c>
      <c r="B26" s="34">
        <f>'1987'!M8/1000</f>
        <v>0</v>
      </c>
      <c r="C26" s="34">
        <f t="shared" si="5"/>
        <v>0</v>
      </c>
      <c r="D26" s="34">
        <f t="shared" ref="D26:D41" si="7">C26+D25</f>
        <v>54.051125323169373</v>
      </c>
      <c r="E26" s="34">
        <f>'1987'!N8/1000</f>
        <v>920</v>
      </c>
      <c r="F26" s="34">
        <f t="shared" si="6"/>
        <v>0.90508919850809821</v>
      </c>
      <c r="G26" s="34">
        <f t="shared" ref="G26:G41" si="8">F26+G25</f>
        <v>97.376697337384982</v>
      </c>
    </row>
    <row r="27" spans="1:23" x14ac:dyDescent="0.25">
      <c r="A27" s="30" t="str">
        <f>'1987'!J9</f>
        <v>2C1 Iron and steel production</v>
      </c>
      <c r="B27" s="34">
        <f>'1987'!M9/1000</f>
        <v>12.74</v>
      </c>
      <c r="C27" s="34">
        <f t="shared" si="5"/>
        <v>5.6516486243983859E-2</v>
      </c>
      <c r="D27" s="34">
        <f t="shared" si="7"/>
        <v>54.107641809413359</v>
      </c>
      <c r="E27" s="34">
        <f>'1987'!N9/1000</f>
        <v>34.299999999999997</v>
      </c>
      <c r="F27" s="34">
        <f t="shared" si="6"/>
        <v>3.3744086422638882E-2</v>
      </c>
      <c r="G27" s="34">
        <f t="shared" si="8"/>
        <v>97.410441423807626</v>
      </c>
    </row>
    <row r="28" spans="1:23" x14ac:dyDescent="0.25">
      <c r="A28" s="30" t="str">
        <f>'1987'!J10</f>
        <v>2A1 Cement Production</v>
      </c>
      <c r="B28" s="34">
        <f>'1987'!M10/1000</f>
        <v>1280.3</v>
      </c>
      <c r="C28" s="34">
        <f t="shared" si="5"/>
        <v>5.6795963373761795</v>
      </c>
      <c r="D28" s="34">
        <f t="shared" si="7"/>
        <v>59.787238146789541</v>
      </c>
      <c r="E28" s="34">
        <f>'1987'!N10/1000</f>
        <v>536.9</v>
      </c>
      <c r="F28" s="34">
        <f t="shared" si="6"/>
        <v>0.52819825073804116</v>
      </c>
      <c r="G28" s="34">
        <f t="shared" si="8"/>
        <v>97.938639674545669</v>
      </c>
    </row>
    <row r="29" spans="1:23" x14ac:dyDescent="0.25">
      <c r="A29" s="30">
        <f>'1987'!J11</f>
        <v>0</v>
      </c>
      <c r="B29" s="34">
        <f>'1987'!M11/1000</f>
        <v>0</v>
      </c>
      <c r="C29" s="34">
        <f t="shared" si="5"/>
        <v>0</v>
      </c>
      <c r="D29" s="34">
        <f t="shared" si="7"/>
        <v>59.787238146789541</v>
      </c>
      <c r="E29" s="34">
        <f>'1987'!N11/1000</f>
        <v>0</v>
      </c>
      <c r="F29" s="34">
        <f t="shared" si="6"/>
        <v>0</v>
      </c>
      <c r="G29" s="34">
        <f t="shared" si="8"/>
        <v>97.938639674545669</v>
      </c>
    </row>
    <row r="30" spans="1:23" x14ac:dyDescent="0.25">
      <c r="A30" s="30" t="str">
        <f>'1987'!J12</f>
        <v>1 A 4 b i  Residential: Stationary plants</v>
      </c>
      <c r="B30" s="34">
        <f>'1987'!M12/1000</f>
        <v>624.52</v>
      </c>
      <c r="C30" s="34">
        <f t="shared" si="5"/>
        <v>2.7704612236336574</v>
      </c>
      <c r="D30" s="34">
        <f t="shared" si="7"/>
        <v>62.557699370423201</v>
      </c>
      <c r="E30" s="34">
        <f>'1987'!N12/1000</f>
        <v>1345.1200000000003</v>
      </c>
      <c r="F30" s="34">
        <f t="shared" si="6"/>
        <v>1.3233191116274059</v>
      </c>
      <c r="G30" s="34">
        <f t="shared" si="8"/>
        <v>99.261958786173082</v>
      </c>
    </row>
    <row r="31" spans="1:23" x14ac:dyDescent="0.25">
      <c r="A31" s="30" t="str">
        <f>'1987'!J14</f>
        <v>1A4cii Off-road vehicles and other machinery from agriculture/forestry/fishing</v>
      </c>
      <c r="B31" s="34">
        <f>'1987'!M14/1000</f>
        <v>67</v>
      </c>
      <c r="C31" s="34">
        <f t="shared" si="5"/>
        <v>0.29722170944638293</v>
      </c>
      <c r="D31" s="34">
        <f t="shared" si="7"/>
        <v>62.854921079869584</v>
      </c>
      <c r="E31" s="34">
        <f>'1987'!N14/1000</f>
        <v>78.2</v>
      </c>
      <c r="F31" s="34">
        <f t="shared" si="6"/>
        <v>7.6932581873188355E-2</v>
      </c>
      <c r="G31" s="34">
        <f t="shared" si="8"/>
        <v>99.338891368046276</v>
      </c>
    </row>
    <row r="32" spans="1:23" x14ac:dyDescent="0.25">
      <c r="A32" s="30" t="str">
        <f>'1987'!J17</f>
        <v>1A3bi Road Transport: Passenger Cars</v>
      </c>
      <c r="B32" s="34">
        <f>'1987'!M17/1000</f>
        <v>1890</v>
      </c>
      <c r="C32" s="34">
        <f t="shared" si="5"/>
        <v>8.3843138933382644</v>
      </c>
      <c r="D32" s="34">
        <f t="shared" si="7"/>
        <v>71.239234973207843</v>
      </c>
      <c r="E32" s="34">
        <f>'1987'!N17/1000</f>
        <v>378</v>
      </c>
      <c r="F32" s="34">
        <f t="shared" si="6"/>
        <v>0.37187360547397952</v>
      </c>
      <c r="G32" s="34">
        <f t="shared" si="8"/>
        <v>99.710764973520256</v>
      </c>
    </row>
    <row r="33" spans="1:7" x14ac:dyDescent="0.25">
      <c r="A33" s="30" t="str">
        <f>'1987'!J19</f>
        <v>1A3bii Road Transport: Light duty vehicles</v>
      </c>
      <c r="B33" s="34">
        <f>'1987'!M19/1000</f>
        <v>4200</v>
      </c>
      <c r="C33" s="34">
        <f t="shared" si="5"/>
        <v>18.631808651862809</v>
      </c>
      <c r="D33" s="34">
        <f t="shared" si="7"/>
        <v>89.871043625070655</v>
      </c>
      <c r="E33" s="34">
        <f>'1987'!N19/1000</f>
        <v>42</v>
      </c>
      <c r="F33" s="34">
        <f t="shared" si="6"/>
        <v>4.1319289497108835E-2</v>
      </c>
      <c r="G33" s="34">
        <f t="shared" si="8"/>
        <v>99.752084263017366</v>
      </c>
    </row>
    <row r="34" spans="1:7" x14ac:dyDescent="0.25">
      <c r="A34" s="30" t="str">
        <f>'1987'!J20</f>
        <v>1A3biii Road Transport: Heavy duty vehicles and buses</v>
      </c>
      <c r="B34" s="34">
        <f>'1987'!M20/1000</f>
        <v>2100</v>
      </c>
      <c r="C34" s="34">
        <f t="shared" si="5"/>
        <v>9.3159043259314043</v>
      </c>
      <c r="D34" s="34">
        <f t="shared" si="7"/>
        <v>99.186947951002054</v>
      </c>
      <c r="E34" s="34">
        <f>'1987'!N20/1000</f>
        <v>251.99999999999997</v>
      </c>
      <c r="F34" s="34">
        <f t="shared" si="6"/>
        <v>0.24791573698265296</v>
      </c>
      <c r="G34" s="34">
        <f t="shared" si="8"/>
        <v>100.00000000000001</v>
      </c>
    </row>
    <row r="35" spans="1:7" x14ac:dyDescent="0.25">
      <c r="A35" s="30" t="s">
        <v>68</v>
      </c>
      <c r="B35" s="34">
        <f>'1987'!M22/1000</f>
        <v>36.764000000000003</v>
      </c>
      <c r="C35" s="34">
        <f t="shared" si="5"/>
        <v>0.16309043173263912</v>
      </c>
      <c r="D35" s="34">
        <f t="shared" si="7"/>
        <v>99.350038382734695</v>
      </c>
      <c r="E35" s="34">
        <f>'1987'!N22/1000</f>
        <v>0</v>
      </c>
      <c r="F35" s="34">
        <f t="shared" si="6"/>
        <v>0</v>
      </c>
      <c r="G35" s="34"/>
    </row>
    <row r="36" spans="1:7" x14ac:dyDescent="0.25">
      <c r="A36" s="30" t="str">
        <f>'1987'!J26</f>
        <v>11C Non Managed Forests</v>
      </c>
      <c r="B36" s="34">
        <f>'1987'!M26/1000</f>
        <v>143.07538</v>
      </c>
      <c r="C36" s="34">
        <f t="shared" si="5"/>
        <v>0.63470311975060922</v>
      </c>
      <c r="D36" s="34">
        <f t="shared" si="7"/>
        <v>99.984741502485306</v>
      </c>
      <c r="E36" s="34">
        <f>'1987'!N26/1000</f>
        <v>0</v>
      </c>
      <c r="F36" s="34">
        <f t="shared" si="6"/>
        <v>0</v>
      </c>
      <c r="G36" s="34"/>
    </row>
    <row r="37" spans="1:7" x14ac:dyDescent="0.25">
      <c r="A37" s="30" t="str">
        <f>'1987'!J28</f>
        <v>3B1a Cattle</v>
      </c>
      <c r="B37" s="34">
        <f>'1987'!M28/1000</f>
        <v>0.21209999999999998</v>
      </c>
      <c r="C37" s="34">
        <f t="shared" si="5"/>
        <v>9.4090633691907178E-4</v>
      </c>
      <c r="D37" s="34">
        <f t="shared" si="7"/>
        <v>99.985682408822228</v>
      </c>
      <c r="E37" s="34">
        <f>'1987'!N28/1000</f>
        <v>0</v>
      </c>
      <c r="F37" s="34">
        <f t="shared" si="6"/>
        <v>0</v>
      </c>
      <c r="G37" s="34">
        <f t="shared" si="8"/>
        <v>0</v>
      </c>
    </row>
    <row r="38" spans="1:7" x14ac:dyDescent="0.25">
      <c r="A38" s="30" t="str">
        <f>'1987'!J29</f>
        <v>3B2 Sheep</v>
      </c>
      <c r="B38" s="34">
        <f>'1987'!M29/1000</f>
        <v>0.17552500000000001</v>
      </c>
      <c r="C38" s="34">
        <f t="shared" si="5"/>
        <v>7.7865433657576665E-4</v>
      </c>
      <c r="D38" s="34">
        <f t="shared" si="7"/>
        <v>99.986461063158799</v>
      </c>
      <c r="E38" s="34">
        <f>'1987'!N28/1000</f>
        <v>0</v>
      </c>
      <c r="F38" s="34">
        <f t="shared" si="6"/>
        <v>0</v>
      </c>
      <c r="G38" s="34">
        <f t="shared" si="8"/>
        <v>0</v>
      </c>
    </row>
    <row r="39" spans="1:7" x14ac:dyDescent="0.25">
      <c r="A39" s="30" t="str">
        <f>'1987'!J30</f>
        <v>3B3 Pigs</v>
      </c>
      <c r="B39" s="34">
        <f>'1987'!M30/1000</f>
        <v>0.12240000000000001</v>
      </c>
      <c r="C39" s="34">
        <f t="shared" si="5"/>
        <v>5.429841378542876E-4</v>
      </c>
      <c r="D39" s="34">
        <f t="shared" si="7"/>
        <v>99.987004047296651</v>
      </c>
      <c r="E39" s="34">
        <f>'1987'!N29/1000</f>
        <v>0</v>
      </c>
      <c r="F39" s="34">
        <f t="shared" si="6"/>
        <v>0</v>
      </c>
      <c r="G39" s="34">
        <f t="shared" si="8"/>
        <v>0</v>
      </c>
    </row>
    <row r="40" spans="1:7" x14ac:dyDescent="0.25">
      <c r="A40" s="30" t="str">
        <f>'1987'!J31</f>
        <v>3B4e Horses</v>
      </c>
      <c r="B40" s="34">
        <f>'1987'!M31/1000</f>
        <v>3.1200000000000002E-2</v>
      </c>
      <c r="C40" s="34">
        <f t="shared" si="5"/>
        <v>1.3840772141383801E-4</v>
      </c>
      <c r="D40" s="34">
        <f t="shared" si="7"/>
        <v>99.987142455018059</v>
      </c>
      <c r="E40" s="34">
        <f>'1987'!N30/1000</f>
        <v>0</v>
      </c>
      <c r="F40" s="34">
        <f t="shared" si="6"/>
        <v>0</v>
      </c>
      <c r="G40" s="34">
        <f t="shared" si="8"/>
        <v>0</v>
      </c>
    </row>
    <row r="41" spans="1:7" x14ac:dyDescent="0.25">
      <c r="A41" s="30" t="str">
        <f>'1987'!J32</f>
        <v>3B4gi Poultry</v>
      </c>
      <c r="B41" s="34">
        <f>'1987'!M32/1000</f>
        <v>2.8983600000000003</v>
      </c>
      <c r="C41" s="34">
        <f t="shared" si="5"/>
        <v>1.28575449819555E-2</v>
      </c>
      <c r="D41" s="34">
        <f t="shared" si="7"/>
        <v>100.00000000000001</v>
      </c>
      <c r="E41" s="34">
        <f>'1987'!N31/1000</f>
        <v>0</v>
      </c>
      <c r="F41" s="34">
        <f t="shared" si="6"/>
        <v>0</v>
      </c>
      <c r="G41" s="34">
        <f t="shared" si="8"/>
        <v>0</v>
      </c>
    </row>
    <row r="42" spans="1:7" x14ac:dyDescent="0.25">
      <c r="A42" s="31" t="s">
        <v>65</v>
      </c>
      <c r="B42" s="35">
        <f>SUM(B24:B41)</f>
        <v>22542.094964999997</v>
      </c>
      <c r="C42" s="35"/>
      <c r="D42" s="35"/>
      <c r="E42" s="35">
        <f>SUM(E24:E41)</f>
        <v>101647.43999999999</v>
      </c>
      <c r="F42" s="35"/>
      <c r="G42" s="3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E4" sqref="E4"/>
    </sheetView>
  </sheetViews>
  <sheetFormatPr baseColWidth="10" defaultColWidth="9.140625" defaultRowHeight="15" x14ac:dyDescent="0.25"/>
  <cols>
    <col min="4" max="4" width="10.85546875" customWidth="1"/>
    <col min="6" max="6" width="11.28515625" customWidth="1"/>
    <col min="8" max="8" width="11.140625" customWidth="1"/>
    <col min="10" max="10" width="11.140625" customWidth="1"/>
    <col min="12" max="12" width="11.42578125" customWidth="1"/>
    <col min="13" max="13" width="12.7109375" customWidth="1"/>
    <col min="14" max="14" width="12" customWidth="1"/>
  </cols>
  <sheetData>
    <row r="2" spans="2:14" ht="36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J2" s="1" t="s">
        <v>0</v>
      </c>
      <c r="K2" s="1" t="s">
        <v>1</v>
      </c>
      <c r="L2" s="1" t="s">
        <v>2</v>
      </c>
      <c r="M2" s="1" t="s">
        <v>4</v>
      </c>
      <c r="N2" s="1" t="s">
        <v>6</v>
      </c>
    </row>
    <row r="3" spans="2:14" ht="48" x14ac:dyDescent="0.25">
      <c r="B3" s="2" t="s">
        <v>31</v>
      </c>
      <c r="C3" s="3"/>
      <c r="D3" s="4"/>
      <c r="E3" s="5" t="s">
        <v>7</v>
      </c>
      <c r="F3" s="6" t="s">
        <v>8</v>
      </c>
      <c r="G3" s="6" t="s">
        <v>7</v>
      </c>
      <c r="H3" s="6" t="s">
        <v>8</v>
      </c>
      <c r="J3" s="2" t="s">
        <v>31</v>
      </c>
      <c r="K3" s="3"/>
      <c r="L3" s="4"/>
      <c r="M3" s="6" t="s">
        <v>8</v>
      </c>
      <c r="N3" s="6" t="s">
        <v>8</v>
      </c>
    </row>
    <row r="4" spans="2:14" ht="24" x14ac:dyDescent="0.25">
      <c r="B4" s="7" t="s">
        <v>36</v>
      </c>
      <c r="C4" s="9" t="s">
        <v>10</v>
      </c>
      <c r="D4" s="20">
        <v>1856</v>
      </c>
      <c r="E4" s="21">
        <f>'1980'!E4</f>
        <v>0.9</v>
      </c>
      <c r="F4" s="20">
        <f>D4*1000*E4</f>
        <v>1670400</v>
      </c>
      <c r="G4" s="21">
        <f>'1980'!G4</f>
        <v>20</v>
      </c>
      <c r="H4" s="22">
        <f t="shared" ref="H4:H12" si="0">D4*1000*G4</f>
        <v>37120000</v>
      </c>
      <c r="J4" s="7" t="s">
        <v>9</v>
      </c>
      <c r="K4" s="9" t="s">
        <v>10</v>
      </c>
      <c r="L4" s="20">
        <f>D4+D7</f>
        <v>2016</v>
      </c>
      <c r="M4" s="20">
        <f>F4+F7</f>
        <v>1814400</v>
      </c>
      <c r="N4" s="22">
        <f>H4+H7</f>
        <v>37920000</v>
      </c>
    </row>
    <row r="5" spans="2:14" ht="24" x14ac:dyDescent="0.25">
      <c r="B5" s="7" t="s">
        <v>37</v>
      </c>
      <c r="C5" s="9" t="s">
        <v>35</v>
      </c>
      <c r="D5" s="20">
        <v>952</v>
      </c>
      <c r="E5" s="21">
        <f>'1980'!E5</f>
        <v>2</v>
      </c>
      <c r="F5" s="20">
        <f>D5*1000*E5</f>
        <v>1904000</v>
      </c>
      <c r="G5" s="21">
        <f>'1980'!G5</f>
        <v>19</v>
      </c>
      <c r="H5" s="22">
        <f t="shared" si="0"/>
        <v>18088000</v>
      </c>
      <c r="J5" s="28"/>
      <c r="K5" s="9"/>
      <c r="L5" s="20"/>
      <c r="M5" s="20"/>
      <c r="N5" s="22"/>
    </row>
    <row r="6" spans="2:14" ht="24" x14ac:dyDescent="0.25">
      <c r="B6" s="7" t="s">
        <v>38</v>
      </c>
      <c r="C6" s="9" t="s">
        <v>10</v>
      </c>
      <c r="D6" s="20">
        <v>2100</v>
      </c>
      <c r="E6" s="21">
        <f>'1980'!E6</f>
        <v>4</v>
      </c>
      <c r="F6" s="20">
        <f>D6*1000*E6</f>
        <v>8400000</v>
      </c>
      <c r="G6" s="21">
        <f>'1980'!G6</f>
        <v>20</v>
      </c>
      <c r="H6" s="22">
        <f t="shared" si="0"/>
        <v>42000000</v>
      </c>
      <c r="J6" s="41" t="s">
        <v>330</v>
      </c>
      <c r="K6" s="9" t="s">
        <v>10</v>
      </c>
      <c r="L6" s="20">
        <f>1418+D11</f>
        <v>1712</v>
      </c>
      <c r="M6" s="20">
        <f>F6+F11+F5</f>
        <v>10369856</v>
      </c>
      <c r="N6" s="22">
        <f>H6+H11+H5</f>
        <v>60140920</v>
      </c>
    </row>
    <row r="7" spans="2:14" ht="24" x14ac:dyDescent="0.25">
      <c r="B7" s="7" t="s">
        <v>39</v>
      </c>
      <c r="C7" s="9" t="s">
        <v>10</v>
      </c>
      <c r="D7" s="20">
        <v>160</v>
      </c>
      <c r="E7" s="21">
        <f>'1980'!E7</f>
        <v>0.9</v>
      </c>
      <c r="F7" s="20">
        <f>D7*1000*E7</f>
        <v>144000</v>
      </c>
      <c r="G7" s="21">
        <f>'1980'!G7</f>
        <v>5</v>
      </c>
      <c r="H7" s="22">
        <f t="shared" si="0"/>
        <v>800000</v>
      </c>
      <c r="J7" s="40"/>
      <c r="K7" s="9"/>
      <c r="L7" s="20"/>
      <c r="M7" s="20"/>
      <c r="N7" s="22"/>
    </row>
    <row r="8" spans="2:14" ht="36" x14ac:dyDescent="0.25">
      <c r="B8" s="7" t="s">
        <v>66</v>
      </c>
      <c r="C8" s="9" t="s">
        <v>10</v>
      </c>
      <c r="D8" s="20">
        <v>11.5</v>
      </c>
      <c r="E8" s="21" t="str">
        <f>'1980'!E8</f>
        <v>x</v>
      </c>
      <c r="F8" s="16"/>
      <c r="G8" s="21">
        <f>'1980'!G8</f>
        <v>80</v>
      </c>
      <c r="H8" s="22">
        <f t="shared" si="0"/>
        <v>920000</v>
      </c>
      <c r="J8" s="7" t="s">
        <v>67</v>
      </c>
      <c r="K8" s="9" t="s">
        <v>10</v>
      </c>
      <c r="L8" s="20">
        <v>10</v>
      </c>
      <c r="M8" s="16"/>
      <c r="N8" s="22">
        <f>H8</f>
        <v>920000</v>
      </c>
    </row>
    <row r="9" spans="2:14" ht="36" x14ac:dyDescent="0.25">
      <c r="B9" s="7" t="s">
        <v>41</v>
      </c>
      <c r="C9" s="9" t="s">
        <v>10</v>
      </c>
      <c r="D9" s="20">
        <v>98</v>
      </c>
      <c r="E9" s="21">
        <f>'1980'!E9</f>
        <v>0.13</v>
      </c>
      <c r="F9" s="20">
        <f>D9*1000*E9</f>
        <v>12740</v>
      </c>
      <c r="G9" s="21">
        <f>'1980'!G9</f>
        <v>0.35</v>
      </c>
      <c r="H9" s="22">
        <f t="shared" si="0"/>
        <v>34300</v>
      </c>
      <c r="J9" s="7" t="s">
        <v>11</v>
      </c>
      <c r="K9" s="9" t="s">
        <v>10</v>
      </c>
      <c r="L9" s="20">
        <v>96</v>
      </c>
      <c r="M9" s="20">
        <f>F9</f>
        <v>12740</v>
      </c>
      <c r="N9" s="22">
        <f>H9</f>
        <v>34300</v>
      </c>
    </row>
    <row r="10" spans="2:14" ht="24" x14ac:dyDescent="0.25">
      <c r="B10" s="7" t="s">
        <v>42</v>
      </c>
      <c r="C10" s="9" t="s">
        <v>10</v>
      </c>
      <c r="D10" s="20">
        <v>826</v>
      </c>
      <c r="E10" s="21">
        <f>'1980'!E10</f>
        <v>1.55</v>
      </c>
      <c r="F10" s="20">
        <f>D10*1000*E10</f>
        <v>1280300</v>
      </c>
      <c r="G10" s="21">
        <f>'1980'!G10</f>
        <v>0.65</v>
      </c>
      <c r="H10" s="22">
        <f t="shared" si="0"/>
        <v>536900</v>
      </c>
      <c r="J10" s="7" t="s">
        <v>12</v>
      </c>
      <c r="K10" s="9" t="s">
        <v>10</v>
      </c>
      <c r="L10" s="20">
        <v>652</v>
      </c>
      <c r="M10" s="20">
        <f t="shared" ref="M10:M12" si="1">F10</f>
        <v>1280300</v>
      </c>
      <c r="N10" s="22">
        <f>H10</f>
        <v>536900</v>
      </c>
    </row>
    <row r="11" spans="2:14" ht="24" x14ac:dyDescent="0.25">
      <c r="B11" s="7" t="s">
        <v>43</v>
      </c>
      <c r="C11" s="9" t="s">
        <v>10</v>
      </c>
      <c r="D11" s="20">
        <v>294</v>
      </c>
      <c r="E11" s="21">
        <f>'1980'!E11</f>
        <v>0.224</v>
      </c>
      <c r="F11" s="20">
        <f>D11*1000*E11</f>
        <v>65856</v>
      </c>
      <c r="G11" s="21">
        <f>'1980'!G11</f>
        <v>0.18</v>
      </c>
      <c r="H11" s="22">
        <f t="shared" si="0"/>
        <v>52920</v>
      </c>
      <c r="J11" s="7"/>
      <c r="K11" s="9"/>
      <c r="L11" s="20"/>
      <c r="M11" s="20"/>
      <c r="N11" s="22"/>
    </row>
    <row r="12" spans="2:14" ht="48" x14ac:dyDescent="0.25">
      <c r="B12" s="7" t="s">
        <v>44</v>
      </c>
      <c r="C12" s="9" t="s">
        <v>45</v>
      </c>
      <c r="D12" s="20">
        <v>1201</v>
      </c>
      <c r="E12" s="21">
        <f>'1980'!E12</f>
        <v>0.52</v>
      </c>
      <c r="F12" s="20">
        <f>D12*1000*E12</f>
        <v>624520</v>
      </c>
      <c r="G12" s="21">
        <f>'1980'!G12</f>
        <v>1.1200000000000001</v>
      </c>
      <c r="H12" s="22">
        <f t="shared" si="0"/>
        <v>1345120.0000000002</v>
      </c>
      <c r="I12" s="38"/>
      <c r="J12" s="7" t="s">
        <v>149</v>
      </c>
      <c r="K12" s="76" t="s">
        <v>45</v>
      </c>
      <c r="L12" s="75">
        <v>1201</v>
      </c>
      <c r="M12" s="75">
        <f t="shared" si="1"/>
        <v>624520</v>
      </c>
      <c r="N12" s="90">
        <f>H12</f>
        <v>1345120.0000000002</v>
      </c>
    </row>
    <row r="13" spans="2:14" ht="24" x14ac:dyDescent="0.25">
      <c r="B13" s="2" t="s">
        <v>32</v>
      </c>
      <c r="C13" s="9" t="s">
        <v>13</v>
      </c>
      <c r="D13" s="3"/>
      <c r="E13" s="6" t="s">
        <v>14</v>
      </c>
      <c r="F13" s="18"/>
      <c r="G13" s="6" t="s">
        <v>14</v>
      </c>
      <c r="H13" s="8"/>
      <c r="J13" s="2" t="s">
        <v>32</v>
      </c>
      <c r="K13" s="9" t="s">
        <v>13</v>
      </c>
      <c r="L13" s="3"/>
      <c r="M13" s="18"/>
      <c r="N13" s="8"/>
    </row>
    <row r="14" spans="2:14" ht="108" x14ac:dyDescent="0.25">
      <c r="B14" s="9" t="s">
        <v>46</v>
      </c>
      <c r="C14" s="7" t="s">
        <v>16</v>
      </c>
      <c r="D14" s="75">
        <v>860000</v>
      </c>
      <c r="E14" s="76">
        <v>0.03</v>
      </c>
      <c r="F14" s="75">
        <f t="shared" ref="F14:F20" si="2">D14*E14</f>
        <v>25800</v>
      </c>
      <c r="G14" s="4">
        <v>2.5000000000000001E-2</v>
      </c>
      <c r="H14" s="79">
        <f t="shared" ref="H14:H20" si="3">D14*G14</f>
        <v>21500</v>
      </c>
      <c r="J14" s="9" t="s">
        <v>15</v>
      </c>
      <c r="K14" s="76" t="s">
        <v>16</v>
      </c>
      <c r="L14" s="75">
        <f>D14+D15+D16</f>
        <v>2920000</v>
      </c>
      <c r="M14" s="75">
        <f>F14+F15+F16</f>
        <v>67000</v>
      </c>
      <c r="N14" s="79">
        <f>H14+H15+H16</f>
        <v>78200</v>
      </c>
    </row>
    <row r="15" spans="2:14" ht="24" x14ac:dyDescent="0.25">
      <c r="B15" s="9" t="s">
        <v>47</v>
      </c>
      <c r="C15" s="9" t="s">
        <v>16</v>
      </c>
      <c r="D15" s="75">
        <v>860000</v>
      </c>
      <c r="E15" s="76">
        <v>0.02</v>
      </c>
      <c r="F15" s="75">
        <f t="shared" si="2"/>
        <v>17200</v>
      </c>
      <c r="G15" s="4">
        <v>4.4999999999999998E-2</v>
      </c>
      <c r="H15" s="86">
        <f t="shared" si="3"/>
        <v>38700</v>
      </c>
      <c r="J15" s="9"/>
      <c r="K15" s="7"/>
      <c r="L15" s="75"/>
      <c r="M15" s="17"/>
      <c r="N15" s="14"/>
    </row>
    <row r="16" spans="2:14" x14ac:dyDescent="0.25">
      <c r="B16" s="9" t="s">
        <v>48</v>
      </c>
      <c r="C16" s="9" t="s">
        <v>16</v>
      </c>
      <c r="D16" s="75">
        <v>1200000</v>
      </c>
      <c r="E16" s="76">
        <v>0.02</v>
      </c>
      <c r="F16" s="75">
        <f t="shared" si="2"/>
        <v>24000</v>
      </c>
      <c r="G16" s="4">
        <v>1.4999999999999999E-2</v>
      </c>
      <c r="H16" s="82">
        <f t="shared" si="3"/>
        <v>18000</v>
      </c>
      <c r="J16" s="9"/>
      <c r="K16" s="7"/>
      <c r="L16" s="75"/>
      <c r="M16" s="17"/>
      <c r="N16" s="24"/>
    </row>
    <row r="17" spans="2:14" ht="50.25" customHeight="1" x14ac:dyDescent="0.25">
      <c r="B17" s="9" t="s">
        <v>49</v>
      </c>
      <c r="C17" s="9" t="s">
        <v>16</v>
      </c>
      <c r="D17" s="75">
        <v>31500000</v>
      </c>
      <c r="E17" s="76">
        <v>0.03</v>
      </c>
      <c r="F17" s="75">
        <f t="shared" si="2"/>
        <v>945000</v>
      </c>
      <c r="G17" s="76">
        <v>6.0000000000000001E-3</v>
      </c>
      <c r="H17" s="82">
        <f t="shared" si="3"/>
        <v>189000</v>
      </c>
      <c r="J17" s="9" t="s">
        <v>34</v>
      </c>
      <c r="K17" s="7" t="s">
        <v>16</v>
      </c>
      <c r="L17" s="75">
        <f>D17+D18</f>
        <v>63000000</v>
      </c>
      <c r="M17" s="17">
        <f>F17+F18</f>
        <v>1890000</v>
      </c>
      <c r="N17" s="24">
        <f>H17+H18</f>
        <v>378000</v>
      </c>
    </row>
    <row r="18" spans="2:14" ht="24" x14ac:dyDescent="0.25">
      <c r="B18" s="9" t="s">
        <v>50</v>
      </c>
      <c r="C18" s="9" t="s">
        <v>16</v>
      </c>
      <c r="D18" s="75">
        <v>31500000</v>
      </c>
      <c r="E18" s="76">
        <v>0.03</v>
      </c>
      <c r="F18" s="75">
        <f t="shared" si="2"/>
        <v>945000</v>
      </c>
      <c r="G18" s="76">
        <v>6.0000000000000001E-3</v>
      </c>
      <c r="H18" s="82">
        <f t="shared" si="3"/>
        <v>189000</v>
      </c>
      <c r="J18" s="9"/>
      <c r="K18" s="7"/>
      <c r="L18" s="17"/>
      <c r="M18" s="17"/>
      <c r="N18" s="24"/>
    </row>
    <row r="19" spans="2:14" ht="48" x14ac:dyDescent="0.25">
      <c r="B19" s="9" t="s">
        <v>51</v>
      </c>
      <c r="C19" s="9" t="s">
        <v>16</v>
      </c>
      <c r="D19" s="75">
        <v>14000000</v>
      </c>
      <c r="E19" s="76">
        <v>0.3</v>
      </c>
      <c r="F19" s="75">
        <f t="shared" si="2"/>
        <v>4200000</v>
      </c>
      <c r="G19" s="76">
        <f>3/1000</f>
        <v>3.0000000000000001E-3</v>
      </c>
      <c r="H19" s="82">
        <f t="shared" si="3"/>
        <v>42000</v>
      </c>
      <c r="J19" s="9" t="s">
        <v>17</v>
      </c>
      <c r="K19" s="7" t="s">
        <v>16</v>
      </c>
      <c r="L19" s="75">
        <f>D19</f>
        <v>14000000</v>
      </c>
      <c r="M19" s="75">
        <f>F19</f>
        <v>4200000</v>
      </c>
      <c r="N19" s="82">
        <f>H19</f>
        <v>42000</v>
      </c>
    </row>
    <row r="20" spans="2:14" ht="60" x14ac:dyDescent="0.25">
      <c r="B20" s="9" t="s">
        <v>52</v>
      </c>
      <c r="C20" s="9" t="s">
        <v>19</v>
      </c>
      <c r="D20" s="75">
        <v>14000000</v>
      </c>
      <c r="E20" s="76">
        <v>0.15</v>
      </c>
      <c r="F20" s="75">
        <f t="shared" si="2"/>
        <v>2100000</v>
      </c>
      <c r="G20" s="76">
        <v>1.7999999999999999E-2</v>
      </c>
      <c r="H20" s="82">
        <f t="shared" si="3"/>
        <v>251999.99999999997</v>
      </c>
      <c r="J20" s="9" t="s">
        <v>18</v>
      </c>
      <c r="K20" s="7" t="s">
        <v>19</v>
      </c>
      <c r="L20" s="17">
        <f>D20</f>
        <v>14000000</v>
      </c>
      <c r="M20" s="17">
        <f>F20</f>
        <v>2100000</v>
      </c>
      <c r="N20" s="24">
        <f>H20</f>
        <v>251999.99999999997</v>
      </c>
    </row>
    <row r="21" spans="2:14" ht="36" x14ac:dyDescent="0.25">
      <c r="B21" s="10" t="s">
        <v>33</v>
      </c>
      <c r="C21" s="9"/>
      <c r="D21" s="18"/>
      <c r="E21" s="6" t="s">
        <v>20</v>
      </c>
      <c r="F21" s="18"/>
      <c r="G21" s="6" t="s">
        <v>20</v>
      </c>
      <c r="H21" s="3"/>
      <c r="J21" s="10" t="s">
        <v>33</v>
      </c>
      <c r="K21" s="7"/>
      <c r="L21" s="18"/>
      <c r="M21" s="18"/>
      <c r="N21" s="3"/>
    </row>
    <row r="22" spans="2:14" ht="63.75" x14ac:dyDescent="0.25">
      <c r="B22" s="9" t="s">
        <v>53</v>
      </c>
      <c r="C22" s="26" t="s">
        <v>21</v>
      </c>
      <c r="D22" s="17">
        <v>18</v>
      </c>
      <c r="E22" s="8">
        <v>5.1999999999999998E-2</v>
      </c>
      <c r="F22" s="17">
        <f>D22*1000*E22</f>
        <v>936</v>
      </c>
      <c r="G22" s="8" t="s">
        <v>40</v>
      </c>
      <c r="H22" s="3"/>
      <c r="J22" s="54" t="s">
        <v>329</v>
      </c>
      <c r="K22" s="28" t="s">
        <v>21</v>
      </c>
      <c r="L22" s="17">
        <f>SUM(D22:D25)</f>
        <v>707</v>
      </c>
      <c r="M22" s="17">
        <f>SUM(F22:F25)</f>
        <v>36764</v>
      </c>
      <c r="N22" s="3"/>
    </row>
    <row r="23" spans="2:14" ht="24" x14ac:dyDescent="0.25">
      <c r="B23" s="9" t="s">
        <v>54</v>
      </c>
      <c r="C23" s="26" t="s">
        <v>21</v>
      </c>
      <c r="D23" s="17">
        <v>44</v>
      </c>
      <c r="E23" s="8">
        <v>5.1999999999999998E-2</v>
      </c>
      <c r="F23" s="17">
        <f>D23*1000*E23</f>
        <v>2288</v>
      </c>
      <c r="G23" s="8" t="s">
        <v>40</v>
      </c>
      <c r="H23" s="3"/>
      <c r="J23" s="29"/>
      <c r="K23" s="26"/>
      <c r="L23" s="17"/>
      <c r="M23" s="17"/>
      <c r="N23" s="3"/>
    </row>
    <row r="24" spans="2:14" ht="24" x14ac:dyDescent="0.25">
      <c r="B24" s="9" t="s">
        <v>55</v>
      </c>
      <c r="C24" s="26" t="s">
        <v>21</v>
      </c>
      <c r="D24" s="17">
        <v>589</v>
      </c>
      <c r="E24" s="8">
        <v>5.1999999999999998E-2</v>
      </c>
      <c r="F24" s="17">
        <f>D24*1000*E24</f>
        <v>30628</v>
      </c>
      <c r="G24" s="8" t="s">
        <v>40</v>
      </c>
      <c r="H24" s="3"/>
      <c r="J24" s="29"/>
      <c r="K24" s="26"/>
      <c r="L24" s="17"/>
      <c r="M24" s="17"/>
      <c r="N24" s="3"/>
    </row>
    <row r="25" spans="2:14" x14ac:dyDescent="0.25">
      <c r="B25" s="9" t="s">
        <v>56</v>
      </c>
      <c r="C25" s="26" t="s">
        <v>21</v>
      </c>
      <c r="D25" s="17">
        <v>56</v>
      </c>
      <c r="E25" s="8">
        <v>5.1999999999999998E-2</v>
      </c>
      <c r="F25" s="17">
        <f>D25*1000*E25</f>
        <v>2912</v>
      </c>
      <c r="G25" s="8" t="s">
        <v>40</v>
      </c>
      <c r="H25" s="3"/>
      <c r="J25" s="29"/>
      <c r="K25" s="26"/>
      <c r="L25" s="17"/>
      <c r="M25" s="17"/>
      <c r="N25" s="3"/>
    </row>
    <row r="26" spans="2:14" ht="36" x14ac:dyDescent="0.25">
      <c r="B26" s="9" t="s">
        <v>57</v>
      </c>
      <c r="C26" s="26" t="s">
        <v>23</v>
      </c>
      <c r="D26" s="17">
        <v>1021967</v>
      </c>
      <c r="E26" s="8">
        <v>0.14000000000000001</v>
      </c>
      <c r="F26" s="17">
        <f>D26*E26</f>
        <v>143075.38</v>
      </c>
      <c r="G26" s="8" t="s">
        <v>40</v>
      </c>
      <c r="H26" s="3"/>
      <c r="J26" s="9" t="s">
        <v>22</v>
      </c>
      <c r="K26" s="26" t="s">
        <v>23</v>
      </c>
      <c r="L26" s="17">
        <v>1021967</v>
      </c>
      <c r="M26" s="17">
        <f>F26</f>
        <v>143075.38</v>
      </c>
      <c r="N26" s="3"/>
    </row>
    <row r="27" spans="2:14" ht="36" x14ac:dyDescent="0.25">
      <c r="B27" s="2" t="s">
        <v>64</v>
      </c>
      <c r="C27" s="9"/>
      <c r="D27" s="18"/>
      <c r="E27" s="6" t="s">
        <v>24</v>
      </c>
      <c r="F27" s="17"/>
      <c r="G27" s="11" t="s">
        <v>24</v>
      </c>
      <c r="H27" s="3"/>
      <c r="J27" s="2" t="s">
        <v>64</v>
      </c>
      <c r="K27" s="9"/>
      <c r="L27" s="18"/>
      <c r="M27" s="17"/>
      <c r="N27" s="3"/>
    </row>
    <row r="28" spans="2:14" ht="24" x14ac:dyDescent="0.25">
      <c r="B28" s="9" t="s">
        <v>58</v>
      </c>
      <c r="C28" s="9" t="s">
        <v>26</v>
      </c>
      <c r="D28" s="17">
        <v>606</v>
      </c>
      <c r="E28" s="8">
        <f>0.35/1000</f>
        <v>3.5E-4</v>
      </c>
      <c r="F28" s="19">
        <f>D28*1000*E28</f>
        <v>212.1</v>
      </c>
      <c r="G28" s="8" t="s">
        <v>40</v>
      </c>
      <c r="H28" s="3"/>
      <c r="J28" s="9" t="s">
        <v>25</v>
      </c>
      <c r="K28" s="9" t="s">
        <v>26</v>
      </c>
      <c r="L28" s="17">
        <f>D28</f>
        <v>606</v>
      </c>
      <c r="M28" s="19">
        <f>F28</f>
        <v>212.1</v>
      </c>
      <c r="N28" s="3"/>
    </row>
    <row r="29" spans="2:14" ht="24" x14ac:dyDescent="0.25">
      <c r="B29" s="9" t="s">
        <v>59</v>
      </c>
      <c r="C29" s="9" t="s">
        <v>26</v>
      </c>
      <c r="D29" s="17">
        <v>2065</v>
      </c>
      <c r="E29" s="8">
        <f>0.085/1000</f>
        <v>8.5000000000000006E-5</v>
      </c>
      <c r="F29" s="19">
        <f>D29*1000*E29</f>
        <v>175.52500000000001</v>
      </c>
      <c r="G29" s="8" t="s">
        <v>40</v>
      </c>
      <c r="H29" s="3"/>
      <c r="J29" s="9" t="s">
        <v>27</v>
      </c>
      <c r="K29" s="9" t="s">
        <v>26</v>
      </c>
      <c r="L29" s="17">
        <f>D29</f>
        <v>2065</v>
      </c>
      <c r="M29" s="19">
        <f t="shared" ref="M29:M32" si="4">F29</f>
        <v>175.52500000000001</v>
      </c>
      <c r="N29" s="3"/>
    </row>
    <row r="30" spans="2:14" ht="24" x14ac:dyDescent="0.25">
      <c r="B30" s="9" t="s">
        <v>60</v>
      </c>
      <c r="C30" s="9" t="s">
        <v>26</v>
      </c>
      <c r="D30" s="17">
        <v>180</v>
      </c>
      <c r="E30" s="8">
        <f>0.68/1000</f>
        <v>6.8000000000000005E-4</v>
      </c>
      <c r="F30" s="19">
        <f>D30*1000*E30</f>
        <v>122.4</v>
      </c>
      <c r="G30" s="8" t="s">
        <v>61</v>
      </c>
      <c r="H30" s="3"/>
      <c r="J30" s="9" t="s">
        <v>28</v>
      </c>
      <c r="K30" s="9" t="s">
        <v>26</v>
      </c>
      <c r="L30" s="17">
        <f>D30</f>
        <v>180</v>
      </c>
      <c r="M30" s="19">
        <f t="shared" si="4"/>
        <v>122.4</v>
      </c>
      <c r="N30" s="3"/>
    </row>
    <row r="31" spans="2:14" ht="24" x14ac:dyDescent="0.25">
      <c r="B31" s="9" t="s">
        <v>62</v>
      </c>
      <c r="C31" s="9" t="s">
        <v>26</v>
      </c>
      <c r="D31" s="17">
        <v>120</v>
      </c>
      <c r="E31" s="8">
        <f>0.26/1000</f>
        <v>2.6000000000000003E-4</v>
      </c>
      <c r="F31" s="19">
        <f>D31*1000*E31</f>
        <v>31.200000000000003</v>
      </c>
      <c r="G31" s="8" t="s">
        <v>40</v>
      </c>
      <c r="H31" s="3"/>
      <c r="J31" s="9" t="s">
        <v>29</v>
      </c>
      <c r="K31" s="9" t="s">
        <v>26</v>
      </c>
      <c r="L31" s="17">
        <f>D31</f>
        <v>120</v>
      </c>
      <c r="M31" s="19">
        <f t="shared" si="4"/>
        <v>31.200000000000003</v>
      </c>
      <c r="N31" s="3"/>
    </row>
    <row r="32" spans="2:14" ht="24" x14ac:dyDescent="0.25">
      <c r="B32" s="9" t="s">
        <v>63</v>
      </c>
      <c r="C32" s="9" t="s">
        <v>26</v>
      </c>
      <c r="D32" s="17">
        <v>3492</v>
      </c>
      <c r="E32" s="8">
        <f>0.83/1000</f>
        <v>8.3000000000000001E-4</v>
      </c>
      <c r="F32" s="19">
        <f>D32*1000*E32</f>
        <v>2898.36</v>
      </c>
      <c r="G32" s="8" t="s">
        <v>40</v>
      </c>
      <c r="H32" s="3"/>
      <c r="J32" s="9" t="s">
        <v>30</v>
      </c>
      <c r="K32" s="9" t="s">
        <v>26</v>
      </c>
      <c r="L32" s="17">
        <f>D32</f>
        <v>3492</v>
      </c>
      <c r="M32" s="19">
        <f t="shared" si="4"/>
        <v>2898.36</v>
      </c>
      <c r="N32" s="3"/>
    </row>
    <row r="33" spans="2:14" x14ac:dyDescent="0.25">
      <c r="B33" s="39" t="s">
        <v>65</v>
      </c>
      <c r="C33" s="13"/>
      <c r="D33" s="13"/>
      <c r="E33" s="12"/>
      <c r="F33" s="25">
        <f>SUM(F4:F32)/1000</f>
        <v>22542.094964999997</v>
      </c>
      <c r="G33" s="12"/>
      <c r="H33" s="27">
        <f>SUM(H4:H32)/1000</f>
        <v>101647.44</v>
      </c>
      <c r="J33" s="39" t="s">
        <v>65</v>
      </c>
      <c r="K33" s="13"/>
      <c r="L33" s="13"/>
      <c r="M33" s="25">
        <f>SUM(M4:M32)/1000</f>
        <v>22542.094964999997</v>
      </c>
      <c r="N33" s="27">
        <f>SUM(N4:N32)/1000</f>
        <v>101647.44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opLeftCell="A46" workbookViewId="0">
      <selection activeCell="D13" sqref="D13"/>
    </sheetView>
  </sheetViews>
  <sheetFormatPr baseColWidth="10" defaultColWidth="9.140625" defaultRowHeight="15" x14ac:dyDescent="0.25"/>
  <cols>
    <col min="1" max="1" width="14.85546875" style="68" customWidth="1"/>
    <col min="2" max="2" width="9.140625" style="68"/>
    <col min="3" max="3" width="23.28515625" style="68" customWidth="1"/>
    <col min="4" max="4" width="9.140625" style="68"/>
    <col min="5" max="5" width="13.28515625" style="68" customWidth="1"/>
    <col min="6" max="6" width="11" style="68" customWidth="1"/>
    <col min="7" max="7" width="10.85546875" style="68" customWidth="1"/>
    <col min="8" max="8" width="10.28515625" style="68" customWidth="1"/>
    <col min="9" max="9" width="11.7109375" style="68" customWidth="1"/>
    <col min="10" max="10" width="11.85546875" style="68" customWidth="1"/>
  </cols>
  <sheetData>
    <row r="1" spans="1:12" ht="26.25" customHeight="1" x14ac:dyDescent="0.25">
      <c r="A1" s="94"/>
      <c r="B1" s="95" t="s">
        <v>73</v>
      </c>
      <c r="C1" s="95"/>
      <c r="D1" s="95"/>
      <c r="E1" s="96" t="s">
        <v>328</v>
      </c>
      <c r="F1" s="96"/>
      <c r="G1" s="96" t="s">
        <v>74</v>
      </c>
      <c r="H1" s="96"/>
      <c r="I1" s="96" t="s">
        <v>75</v>
      </c>
      <c r="J1" s="96"/>
    </row>
    <row r="2" spans="1:12" ht="15" customHeight="1" x14ac:dyDescent="0.25">
      <c r="A2" s="94"/>
      <c r="B2" s="95"/>
      <c r="C2" s="95"/>
      <c r="D2" s="95"/>
      <c r="E2" s="92" t="s">
        <v>76</v>
      </c>
      <c r="F2" s="92" t="s">
        <v>77</v>
      </c>
      <c r="G2" s="92" t="s">
        <v>76</v>
      </c>
      <c r="H2" s="92" t="s">
        <v>77</v>
      </c>
      <c r="I2" s="92" t="s">
        <v>76</v>
      </c>
      <c r="J2" s="92" t="s">
        <v>77</v>
      </c>
    </row>
    <row r="3" spans="1:12" ht="15.75" customHeight="1" x14ac:dyDescent="0.25">
      <c r="A3" s="94"/>
      <c r="B3" s="95"/>
      <c r="C3" s="95"/>
      <c r="D3" s="95"/>
      <c r="E3" s="93"/>
      <c r="F3" s="93"/>
      <c r="G3" s="93"/>
      <c r="H3" s="93"/>
      <c r="I3" s="93"/>
      <c r="J3" s="93"/>
    </row>
    <row r="4" spans="1:12" ht="38.25" x14ac:dyDescent="0.25">
      <c r="A4" s="42" t="s">
        <v>78</v>
      </c>
      <c r="B4" s="43" t="s">
        <v>79</v>
      </c>
      <c r="C4" s="44" t="s">
        <v>80</v>
      </c>
      <c r="D4" s="45" t="s">
        <v>81</v>
      </c>
      <c r="E4" s="46" t="s">
        <v>82</v>
      </c>
      <c r="F4" s="46" t="s">
        <v>83</v>
      </c>
      <c r="G4" s="46" t="s">
        <v>82</v>
      </c>
      <c r="H4" s="46" t="s">
        <v>83</v>
      </c>
      <c r="I4" s="46" t="s">
        <v>82</v>
      </c>
      <c r="J4" s="46" t="s">
        <v>83</v>
      </c>
    </row>
    <row r="5" spans="1:12" ht="51.75" customHeight="1" x14ac:dyDescent="0.25">
      <c r="A5" s="47" t="s">
        <v>84</v>
      </c>
      <c r="B5" s="48" t="s">
        <v>85</v>
      </c>
      <c r="C5" s="49" t="s">
        <v>86</v>
      </c>
      <c r="D5" s="50"/>
      <c r="E5" s="69"/>
      <c r="F5" s="70"/>
      <c r="G5" s="69"/>
      <c r="H5" s="69"/>
      <c r="I5" s="71">
        <v>0.58099999999999996</v>
      </c>
      <c r="J5" s="71">
        <v>9.4890000000000008</v>
      </c>
    </row>
    <row r="6" spans="1:12" x14ac:dyDescent="0.25">
      <c r="A6" s="47" t="s">
        <v>87</v>
      </c>
      <c r="B6" s="48" t="s">
        <v>88</v>
      </c>
      <c r="C6" s="49" t="s">
        <v>89</v>
      </c>
      <c r="D6" s="50"/>
      <c r="E6" s="72">
        <f>'1980'!M4/1000000</f>
        <v>1.5488999999999999</v>
      </c>
      <c r="F6" s="73">
        <f>'1980'!N4/1000000</f>
        <v>29.41</v>
      </c>
      <c r="G6" s="74">
        <f>'1987'!M4/1000000</f>
        <v>1.8144</v>
      </c>
      <c r="H6" s="74">
        <f>'1987'!N4/1000000</f>
        <v>37.92</v>
      </c>
      <c r="I6" s="71">
        <v>1.6359999999999999</v>
      </c>
      <c r="J6" s="71">
        <v>38.808</v>
      </c>
    </row>
    <row r="7" spans="1:12" ht="38.25" x14ac:dyDescent="0.25">
      <c r="A7" s="47" t="s">
        <v>87</v>
      </c>
      <c r="B7" s="48" t="s">
        <v>90</v>
      </c>
      <c r="C7" s="49" t="s">
        <v>91</v>
      </c>
      <c r="D7" s="50"/>
      <c r="E7" s="52"/>
      <c r="F7" s="52"/>
      <c r="G7" s="52"/>
      <c r="H7" s="52"/>
      <c r="I7" s="51" t="s">
        <v>92</v>
      </c>
      <c r="J7" s="51" t="s">
        <v>92</v>
      </c>
    </row>
    <row r="8" spans="1:12" ht="63.75" x14ac:dyDescent="0.25">
      <c r="A8" s="47" t="s">
        <v>87</v>
      </c>
      <c r="B8" s="53" t="s">
        <v>93</v>
      </c>
      <c r="C8" s="54" t="s">
        <v>94</v>
      </c>
      <c r="D8" s="55"/>
      <c r="E8" s="84"/>
      <c r="F8" s="84"/>
      <c r="G8" s="84"/>
      <c r="H8" s="84"/>
      <c r="I8" s="56" t="s">
        <v>95</v>
      </c>
      <c r="J8" s="56" t="s">
        <v>95</v>
      </c>
    </row>
    <row r="9" spans="1:12" ht="63.75" x14ac:dyDescent="0.25">
      <c r="A9" s="47" t="s">
        <v>87</v>
      </c>
      <c r="B9" s="53" t="s">
        <v>96</v>
      </c>
      <c r="C9" s="54" t="s">
        <v>97</v>
      </c>
      <c r="D9" s="55"/>
      <c r="E9" s="52"/>
      <c r="F9" s="52"/>
      <c r="G9" s="52"/>
      <c r="H9" s="52"/>
      <c r="I9" s="56">
        <v>8.3000000000000004E-2</v>
      </c>
      <c r="J9" s="56">
        <v>0.121</v>
      </c>
    </row>
    <row r="10" spans="1:12" ht="63.75" x14ac:dyDescent="0.25">
      <c r="A10" s="47" t="s">
        <v>87</v>
      </c>
      <c r="B10" s="53" t="s">
        <v>98</v>
      </c>
      <c r="C10" s="54" t="s">
        <v>99</v>
      </c>
      <c r="D10" s="55"/>
      <c r="E10" s="52"/>
      <c r="F10" s="52"/>
      <c r="G10" s="52"/>
      <c r="H10" s="52"/>
      <c r="I10" s="56" t="s">
        <v>100</v>
      </c>
      <c r="J10" s="56" t="s">
        <v>100</v>
      </c>
    </row>
    <row r="11" spans="1:12" ht="63.75" x14ac:dyDescent="0.25">
      <c r="A11" s="47" t="s">
        <v>87</v>
      </c>
      <c r="B11" s="53" t="s">
        <v>101</v>
      </c>
      <c r="C11" s="54" t="s">
        <v>102</v>
      </c>
      <c r="D11" s="55"/>
      <c r="E11" s="52"/>
      <c r="F11" s="52"/>
      <c r="G11" s="52"/>
      <c r="H11" s="52"/>
      <c r="I11" s="56" t="s">
        <v>100</v>
      </c>
      <c r="J11" s="56" t="s">
        <v>100</v>
      </c>
    </row>
    <row r="12" spans="1:12" ht="76.5" x14ac:dyDescent="0.25">
      <c r="A12" s="47" t="s">
        <v>87</v>
      </c>
      <c r="B12" s="53" t="s">
        <v>103</v>
      </c>
      <c r="C12" s="54" t="s">
        <v>104</v>
      </c>
      <c r="D12" s="55"/>
      <c r="E12" s="52"/>
      <c r="F12" s="52"/>
      <c r="G12" s="52"/>
      <c r="H12" s="52"/>
      <c r="I12" s="56" t="s">
        <v>100</v>
      </c>
      <c r="J12" s="56" t="s">
        <v>100</v>
      </c>
    </row>
    <row r="13" spans="1:12" ht="153" x14ac:dyDescent="0.25">
      <c r="A13" s="47" t="s">
        <v>87</v>
      </c>
      <c r="B13" s="53" t="s">
        <v>105</v>
      </c>
      <c r="C13" s="54" t="s">
        <v>106</v>
      </c>
      <c r="D13" s="57" t="s">
        <v>107</v>
      </c>
      <c r="E13" s="88">
        <f>'1980'!M6/1000000</f>
        <v>7.1298560000000002</v>
      </c>
      <c r="F13" s="88">
        <f>'1980'!N6/1000000</f>
        <v>41.636920000000003</v>
      </c>
      <c r="G13" s="88">
        <f>'1987'!M6/1000000</f>
        <v>10.369856</v>
      </c>
      <c r="H13" s="88">
        <f>'1987'!N6/1000000</f>
        <v>60.140920000000001</v>
      </c>
      <c r="I13" s="56">
        <v>7.266</v>
      </c>
      <c r="J13" s="56">
        <v>15.948</v>
      </c>
      <c r="K13" s="89"/>
      <c r="L13" s="89"/>
    </row>
    <row r="14" spans="1:12" ht="89.25" x14ac:dyDescent="0.25">
      <c r="A14" s="47" t="s">
        <v>108</v>
      </c>
      <c r="B14" s="53" t="s">
        <v>109</v>
      </c>
      <c r="C14" s="54" t="s">
        <v>110</v>
      </c>
      <c r="D14" s="57" t="s">
        <v>111</v>
      </c>
      <c r="E14" s="84"/>
      <c r="F14" s="84"/>
      <c r="G14" s="84"/>
      <c r="H14" s="84"/>
      <c r="I14" s="56">
        <v>1.448</v>
      </c>
      <c r="J14" s="56">
        <v>4.0000000000000001E-3</v>
      </c>
    </row>
    <row r="15" spans="1:12" ht="25.5" x14ac:dyDescent="0.25">
      <c r="A15" s="47" t="s">
        <v>112</v>
      </c>
      <c r="B15" s="53" t="s">
        <v>113</v>
      </c>
      <c r="C15" s="54" t="s">
        <v>114</v>
      </c>
      <c r="D15" s="50"/>
      <c r="E15" s="52"/>
      <c r="F15" s="52"/>
      <c r="G15" s="52"/>
      <c r="H15" s="52"/>
      <c r="I15" s="56" t="s">
        <v>115</v>
      </c>
      <c r="J15" s="56" t="s">
        <v>115</v>
      </c>
    </row>
    <row r="16" spans="1:12" ht="26.25" thickBot="1" x14ac:dyDescent="0.3">
      <c r="A16" s="47" t="s">
        <v>116</v>
      </c>
      <c r="B16" s="53" t="s">
        <v>117</v>
      </c>
      <c r="C16" s="54" t="s">
        <v>118</v>
      </c>
      <c r="D16" s="50"/>
      <c r="E16" s="52"/>
      <c r="F16" s="52"/>
      <c r="G16" s="52"/>
      <c r="H16" s="52"/>
      <c r="I16" s="56" t="s">
        <v>100</v>
      </c>
      <c r="J16" s="56" t="s">
        <v>100</v>
      </c>
    </row>
    <row r="17" spans="1:10" ht="26.25" thickBot="1" x14ac:dyDescent="0.3">
      <c r="A17" s="47" t="s">
        <v>119</v>
      </c>
      <c r="B17" s="53" t="s">
        <v>120</v>
      </c>
      <c r="C17" s="54" t="s">
        <v>121</v>
      </c>
      <c r="D17" s="50"/>
      <c r="E17" s="83">
        <f>'1980'!M17/1000000</f>
        <v>1.86</v>
      </c>
      <c r="F17" s="81">
        <f>'1980'!N17/1000000</f>
        <v>0.248</v>
      </c>
      <c r="G17" s="83">
        <f>'1987'!M17/1000000</f>
        <v>1.89</v>
      </c>
      <c r="H17" s="81">
        <f>'1980'!N17/1000000</f>
        <v>0.248</v>
      </c>
      <c r="I17" s="56">
        <v>1.8959999999999999</v>
      </c>
      <c r="J17" s="87">
        <v>0.249</v>
      </c>
    </row>
    <row r="18" spans="1:10" ht="38.25" x14ac:dyDescent="0.25">
      <c r="A18" s="47" t="s">
        <v>119</v>
      </c>
      <c r="B18" s="53" t="s">
        <v>122</v>
      </c>
      <c r="C18" s="54" t="s">
        <v>123</v>
      </c>
      <c r="D18" s="50"/>
      <c r="E18" s="81">
        <f>'1980'!M19/1000000</f>
        <v>4.2</v>
      </c>
      <c r="F18" s="81">
        <f>'1980'!N19/1000000</f>
        <v>4.2000000000000003E-2</v>
      </c>
      <c r="G18" s="81">
        <f>'1987'!M19/1000000</f>
        <v>4.2</v>
      </c>
      <c r="H18" s="81">
        <f>'1987'!N19/1000000</f>
        <v>4.2000000000000003E-2</v>
      </c>
      <c r="I18" s="56">
        <v>4.24</v>
      </c>
      <c r="J18" s="56">
        <v>0.46200000000000002</v>
      </c>
    </row>
    <row r="19" spans="1:10" ht="25.5" x14ac:dyDescent="0.25">
      <c r="A19" s="47" t="s">
        <v>119</v>
      </c>
      <c r="B19" s="53" t="s">
        <v>124</v>
      </c>
      <c r="C19" s="54" t="s">
        <v>125</v>
      </c>
      <c r="D19" s="50"/>
      <c r="E19" s="81">
        <f>'1980'!M20/1000000</f>
        <v>2.1</v>
      </c>
      <c r="F19" s="81">
        <f>'1980'!N20/1000000</f>
        <v>0.25199999999999995</v>
      </c>
      <c r="G19" s="81">
        <f>'1987'!M20/1000000</f>
        <v>2.1</v>
      </c>
      <c r="H19" s="81">
        <f>'1987'!N20/1000000</f>
        <v>0.25199999999999995</v>
      </c>
      <c r="I19" s="56">
        <v>2.968</v>
      </c>
      <c r="J19" s="56">
        <v>0.26400000000000001</v>
      </c>
    </row>
    <row r="20" spans="1:10" ht="25.5" x14ac:dyDescent="0.25">
      <c r="A20" s="47" t="s">
        <v>119</v>
      </c>
      <c r="B20" s="53" t="s">
        <v>126</v>
      </c>
      <c r="C20" s="54" t="s">
        <v>127</v>
      </c>
      <c r="D20" s="50"/>
      <c r="E20" s="52"/>
      <c r="F20" s="52"/>
      <c r="G20" s="52"/>
      <c r="H20" s="52"/>
      <c r="I20" s="56" t="s">
        <v>100</v>
      </c>
      <c r="J20" s="56" t="s">
        <v>100</v>
      </c>
    </row>
    <row r="21" spans="1:10" ht="25.5" x14ac:dyDescent="0.25">
      <c r="A21" s="47" t="s">
        <v>119</v>
      </c>
      <c r="B21" s="53" t="s">
        <v>128</v>
      </c>
      <c r="C21" s="54" t="s">
        <v>129</v>
      </c>
      <c r="D21" s="50"/>
      <c r="E21" s="52"/>
      <c r="F21" s="52"/>
      <c r="G21" s="52"/>
      <c r="H21" s="52"/>
      <c r="I21" s="56">
        <v>0</v>
      </c>
      <c r="J21" s="56">
        <v>0</v>
      </c>
    </row>
    <row r="22" spans="1:10" ht="38.25" x14ac:dyDescent="0.25">
      <c r="A22" s="47" t="s">
        <v>119</v>
      </c>
      <c r="B22" s="53" t="s">
        <v>130</v>
      </c>
      <c r="C22" s="54" t="s">
        <v>131</v>
      </c>
      <c r="D22" s="50"/>
      <c r="E22" s="52"/>
      <c r="F22" s="52"/>
      <c r="G22" s="52"/>
      <c r="H22" s="52"/>
      <c r="I22" s="56">
        <v>0</v>
      </c>
      <c r="J22" s="56">
        <v>0</v>
      </c>
    </row>
    <row r="23" spans="1:10" ht="25.5" x14ac:dyDescent="0.25">
      <c r="A23" s="47" t="s">
        <v>119</v>
      </c>
      <c r="B23" s="53" t="s">
        <v>132</v>
      </c>
      <c r="C23" s="54" t="s">
        <v>133</v>
      </c>
      <c r="D23" s="50"/>
      <c r="E23" s="52"/>
      <c r="F23" s="52"/>
      <c r="G23" s="52"/>
      <c r="H23" s="52"/>
      <c r="I23" s="56">
        <v>0</v>
      </c>
      <c r="J23" s="56">
        <v>0</v>
      </c>
    </row>
    <row r="24" spans="1:10" x14ac:dyDescent="0.25">
      <c r="A24" s="47" t="s">
        <v>119</v>
      </c>
      <c r="B24" s="53" t="s">
        <v>134</v>
      </c>
      <c r="C24" s="54" t="s">
        <v>135</v>
      </c>
      <c r="D24" s="50"/>
      <c r="E24" s="52"/>
      <c r="F24" s="52"/>
      <c r="G24" s="52"/>
      <c r="H24" s="52"/>
      <c r="I24" s="56">
        <v>0.57099999999999995</v>
      </c>
      <c r="J24" s="56">
        <v>4.3999999999999997E-2</v>
      </c>
    </row>
    <row r="25" spans="1:10" ht="25.5" x14ac:dyDescent="0.25">
      <c r="A25" s="58" t="s">
        <v>136</v>
      </c>
      <c r="B25" s="59" t="s">
        <v>137</v>
      </c>
      <c r="C25" s="60" t="s">
        <v>138</v>
      </c>
      <c r="D25" s="50"/>
      <c r="E25" s="52"/>
      <c r="F25" s="52"/>
      <c r="G25" s="52"/>
      <c r="H25" s="52"/>
      <c r="I25" s="51" t="s">
        <v>115</v>
      </c>
      <c r="J25" s="51" t="s">
        <v>115</v>
      </c>
    </row>
    <row r="26" spans="1:10" ht="25.5" x14ac:dyDescent="0.25">
      <c r="A26" s="58" t="s">
        <v>136</v>
      </c>
      <c r="B26" s="59" t="s">
        <v>139</v>
      </c>
      <c r="C26" s="60" t="s">
        <v>140</v>
      </c>
      <c r="D26" s="50"/>
      <c r="E26" s="52"/>
      <c r="F26" s="52"/>
      <c r="G26" s="52"/>
      <c r="H26" s="52"/>
      <c r="I26" s="56" t="s">
        <v>100</v>
      </c>
      <c r="J26" s="56" t="s">
        <v>100</v>
      </c>
    </row>
    <row r="27" spans="1:10" ht="25.5" x14ac:dyDescent="0.25">
      <c r="A27" s="47" t="s">
        <v>87</v>
      </c>
      <c r="B27" s="59" t="s">
        <v>141</v>
      </c>
      <c r="C27" s="60" t="s">
        <v>142</v>
      </c>
      <c r="D27" s="50"/>
      <c r="E27" s="52"/>
      <c r="F27" s="52"/>
      <c r="G27" s="52"/>
      <c r="H27" s="52"/>
      <c r="I27" s="56" t="s">
        <v>115</v>
      </c>
      <c r="J27" s="56" t="s">
        <v>115</v>
      </c>
    </row>
    <row r="28" spans="1:10" ht="25.5" x14ac:dyDescent="0.25">
      <c r="A28" s="47" t="s">
        <v>143</v>
      </c>
      <c r="B28" s="53" t="s">
        <v>144</v>
      </c>
      <c r="C28" s="54" t="s">
        <v>145</v>
      </c>
      <c r="D28" s="50"/>
      <c r="E28" s="52"/>
      <c r="F28" s="52"/>
      <c r="G28" s="52"/>
      <c r="H28" s="52"/>
      <c r="I28" s="56">
        <v>0.75700000000000001</v>
      </c>
      <c r="J28" s="56">
        <v>7.73</v>
      </c>
    </row>
    <row r="29" spans="1:10" ht="25.5" x14ac:dyDescent="0.25">
      <c r="A29" s="47" t="s">
        <v>108</v>
      </c>
      <c r="B29" s="53" t="s">
        <v>146</v>
      </c>
      <c r="C29" s="54" t="s">
        <v>147</v>
      </c>
      <c r="D29" s="50"/>
      <c r="E29" s="52"/>
      <c r="F29" s="52"/>
      <c r="G29" s="52"/>
      <c r="H29" s="52"/>
      <c r="I29" s="56" t="s">
        <v>100</v>
      </c>
      <c r="J29" s="56" t="s">
        <v>100</v>
      </c>
    </row>
    <row r="30" spans="1:10" ht="25.5" x14ac:dyDescent="0.25">
      <c r="A30" s="47" t="s">
        <v>143</v>
      </c>
      <c r="B30" s="53" t="s">
        <v>148</v>
      </c>
      <c r="C30" s="54" t="s">
        <v>149</v>
      </c>
      <c r="D30" s="50"/>
      <c r="E30" s="84">
        <f>'1980'!M12/1000000</f>
        <v>0.62451999999999996</v>
      </c>
      <c r="F30" s="84">
        <f>'1980'!H12/1000000</f>
        <v>1.3451200000000003</v>
      </c>
      <c r="G30" s="84">
        <f>'1987'!M12/1000000</f>
        <v>0.62451999999999996</v>
      </c>
      <c r="H30" s="84">
        <f>'1987'!N12/1000000</f>
        <v>1.3451200000000003</v>
      </c>
      <c r="I30" s="56">
        <v>0.62</v>
      </c>
      <c r="J30" s="56">
        <v>0.14199999999999999</v>
      </c>
    </row>
    <row r="31" spans="1:10" ht="38.25" x14ac:dyDescent="0.25">
      <c r="A31" s="47" t="s">
        <v>108</v>
      </c>
      <c r="B31" s="53" t="s">
        <v>150</v>
      </c>
      <c r="C31" s="54" t="s">
        <v>151</v>
      </c>
      <c r="D31" s="50"/>
      <c r="E31" s="52"/>
      <c r="F31" s="52"/>
      <c r="G31" s="52"/>
      <c r="H31" s="52"/>
      <c r="I31" s="56" t="s">
        <v>100</v>
      </c>
      <c r="J31" s="56" t="s">
        <v>100</v>
      </c>
    </row>
    <row r="32" spans="1:10" ht="38.25" x14ac:dyDescent="0.25">
      <c r="A32" s="47" t="s">
        <v>143</v>
      </c>
      <c r="B32" s="53" t="s">
        <v>152</v>
      </c>
      <c r="C32" s="54" t="s">
        <v>153</v>
      </c>
      <c r="D32" s="50"/>
      <c r="E32" s="52"/>
      <c r="F32" s="52"/>
      <c r="G32" s="52"/>
      <c r="H32" s="52"/>
      <c r="I32" s="56">
        <v>0.94199999999999995</v>
      </c>
      <c r="J32" s="56">
        <v>12.284000000000001</v>
      </c>
    </row>
    <row r="33" spans="1:10" ht="51" x14ac:dyDescent="0.25">
      <c r="A33" s="47" t="s">
        <v>108</v>
      </c>
      <c r="B33" s="53" t="s">
        <v>154</v>
      </c>
      <c r="C33" s="54" t="s">
        <v>155</v>
      </c>
      <c r="D33" s="50"/>
      <c r="E33" s="81">
        <f>'1980'!M14/1000000</f>
        <v>6.7000000000000004E-2</v>
      </c>
      <c r="F33" s="81">
        <f>'1980'!N14/1000000</f>
        <v>7.8200000000000006E-2</v>
      </c>
      <c r="G33" s="81">
        <f>'1987'!M14/1000000</f>
        <v>6.7000000000000004E-2</v>
      </c>
      <c r="H33" s="81">
        <f>'1987'!N14/1000000</f>
        <v>7.8200000000000006E-2</v>
      </c>
      <c r="I33" s="56">
        <v>0.69899999999999995</v>
      </c>
      <c r="J33" s="56">
        <v>0.08</v>
      </c>
    </row>
    <row r="34" spans="1:10" ht="38.25" x14ac:dyDescent="0.25">
      <c r="A34" s="47" t="s">
        <v>136</v>
      </c>
      <c r="B34" s="53" t="s">
        <v>156</v>
      </c>
      <c r="C34" s="54" t="s">
        <v>157</v>
      </c>
      <c r="D34" s="50"/>
      <c r="E34" s="52"/>
      <c r="F34" s="52"/>
      <c r="G34" s="52"/>
      <c r="H34" s="52"/>
      <c r="I34" s="56" t="s">
        <v>100</v>
      </c>
      <c r="J34" s="56" t="s">
        <v>100</v>
      </c>
    </row>
    <row r="35" spans="1:10" ht="25.5" x14ac:dyDescent="0.25">
      <c r="A35" s="47" t="s">
        <v>143</v>
      </c>
      <c r="B35" s="53" t="s">
        <v>158</v>
      </c>
      <c r="C35" s="54" t="s">
        <v>159</v>
      </c>
      <c r="D35" s="50"/>
      <c r="E35" s="52"/>
      <c r="F35" s="52"/>
      <c r="G35" s="52"/>
      <c r="H35" s="52"/>
      <c r="I35" s="56" t="s">
        <v>100</v>
      </c>
      <c r="J35" s="56" t="s">
        <v>100</v>
      </c>
    </row>
    <row r="36" spans="1:10" ht="51" x14ac:dyDescent="0.25">
      <c r="A36" s="47" t="s">
        <v>108</v>
      </c>
      <c r="B36" s="53" t="s">
        <v>160</v>
      </c>
      <c r="C36" s="54" t="s">
        <v>161</v>
      </c>
      <c r="D36" s="50"/>
      <c r="E36" s="52"/>
      <c r="F36" s="52"/>
      <c r="G36" s="52"/>
      <c r="H36" s="52"/>
      <c r="I36" s="56" t="s">
        <v>100</v>
      </c>
      <c r="J36" s="56" t="s">
        <v>100</v>
      </c>
    </row>
    <row r="37" spans="1:10" ht="38.25" x14ac:dyDescent="0.25">
      <c r="A37" s="47" t="s">
        <v>162</v>
      </c>
      <c r="B37" s="53" t="s">
        <v>163</v>
      </c>
      <c r="C37" s="54" t="s">
        <v>164</v>
      </c>
      <c r="D37" s="50"/>
      <c r="E37" s="52"/>
      <c r="F37" s="52"/>
      <c r="G37" s="52"/>
      <c r="H37" s="52"/>
      <c r="I37" s="56">
        <v>0</v>
      </c>
      <c r="J37" s="56">
        <v>0</v>
      </c>
    </row>
    <row r="38" spans="1:10" ht="38.25" x14ac:dyDescent="0.25">
      <c r="A38" s="47" t="s">
        <v>162</v>
      </c>
      <c r="B38" s="53" t="s">
        <v>165</v>
      </c>
      <c r="C38" s="54" t="s">
        <v>166</v>
      </c>
      <c r="D38" s="50"/>
      <c r="E38" s="52"/>
      <c r="F38" s="52"/>
      <c r="G38" s="52"/>
      <c r="H38" s="52"/>
      <c r="I38" s="56" t="s">
        <v>115</v>
      </c>
      <c r="J38" s="56" t="s">
        <v>115</v>
      </c>
    </row>
    <row r="39" spans="1:10" ht="25.5" x14ac:dyDescent="0.25">
      <c r="A39" s="47" t="s">
        <v>162</v>
      </c>
      <c r="B39" s="53" t="s">
        <v>167</v>
      </c>
      <c r="C39" s="54" t="s">
        <v>168</v>
      </c>
      <c r="D39" s="55"/>
      <c r="E39" s="52"/>
      <c r="F39" s="52"/>
      <c r="G39" s="52"/>
      <c r="H39" s="52"/>
      <c r="I39" s="56" t="s">
        <v>115</v>
      </c>
      <c r="J39" s="56" t="s">
        <v>115</v>
      </c>
    </row>
    <row r="40" spans="1:10" ht="25.5" x14ac:dyDescent="0.25">
      <c r="A40" s="47" t="s">
        <v>162</v>
      </c>
      <c r="B40" s="53" t="s">
        <v>169</v>
      </c>
      <c r="C40" s="54" t="s">
        <v>170</v>
      </c>
      <c r="D40" s="50"/>
      <c r="E40" s="52"/>
      <c r="F40" s="52"/>
      <c r="G40" s="52"/>
      <c r="H40" s="52"/>
      <c r="I40" s="56">
        <v>0</v>
      </c>
      <c r="J40" s="56">
        <v>0</v>
      </c>
    </row>
    <row r="41" spans="1:10" x14ac:dyDescent="0.25">
      <c r="A41" s="47" t="s">
        <v>162</v>
      </c>
      <c r="B41" s="53" t="s">
        <v>171</v>
      </c>
      <c r="C41" s="54" t="s">
        <v>172</v>
      </c>
      <c r="D41" s="50"/>
      <c r="E41" s="52"/>
      <c r="F41" s="52"/>
      <c r="G41" s="52"/>
      <c r="H41" s="52"/>
      <c r="I41" s="56">
        <v>0</v>
      </c>
      <c r="J41" s="56">
        <v>0</v>
      </c>
    </row>
    <row r="42" spans="1:10" ht="25.5" x14ac:dyDescent="0.25">
      <c r="A42" s="47" t="s">
        <v>162</v>
      </c>
      <c r="B42" s="53" t="s">
        <v>173</v>
      </c>
      <c r="C42" s="54" t="s">
        <v>174</v>
      </c>
      <c r="D42" s="50"/>
      <c r="E42" s="52"/>
      <c r="F42" s="52"/>
      <c r="G42" s="52"/>
      <c r="H42" s="52"/>
      <c r="I42" s="56">
        <v>0</v>
      </c>
      <c r="J42" s="56">
        <v>0</v>
      </c>
    </row>
    <row r="43" spans="1:10" x14ac:dyDescent="0.25">
      <c r="A43" s="47" t="s">
        <v>162</v>
      </c>
      <c r="B43" s="53" t="s">
        <v>175</v>
      </c>
      <c r="C43" s="54" t="s">
        <v>176</v>
      </c>
      <c r="D43" s="55"/>
      <c r="E43" s="52">
        <f>'1980'!M5/1000000</f>
        <v>0</v>
      </c>
      <c r="F43" s="52">
        <f>'1980'!N5/1000000</f>
        <v>0</v>
      </c>
      <c r="G43" s="52">
        <f>'1987'!M5/1000000</f>
        <v>0</v>
      </c>
      <c r="H43" s="52">
        <f>'1987'!N5/1000000</f>
        <v>0</v>
      </c>
      <c r="I43" s="56">
        <v>0</v>
      </c>
      <c r="J43" s="56">
        <v>0</v>
      </c>
    </row>
    <row r="44" spans="1:10" x14ac:dyDescent="0.25">
      <c r="A44" s="47" t="s">
        <v>162</v>
      </c>
      <c r="B44" s="53" t="s">
        <v>177</v>
      </c>
      <c r="C44" s="54" t="s">
        <v>178</v>
      </c>
      <c r="D44" s="55"/>
      <c r="E44" s="52"/>
      <c r="F44" s="52"/>
      <c r="G44" s="52"/>
      <c r="H44" s="52"/>
      <c r="I44" s="56" t="s">
        <v>100</v>
      </c>
      <c r="J44" s="56" t="s">
        <v>100</v>
      </c>
    </row>
    <row r="45" spans="1:10" ht="63.75" x14ac:dyDescent="0.25">
      <c r="A45" s="47" t="s">
        <v>162</v>
      </c>
      <c r="B45" s="53" t="s">
        <v>179</v>
      </c>
      <c r="C45" s="54" t="s">
        <v>180</v>
      </c>
      <c r="D45" s="61"/>
      <c r="E45" s="52"/>
      <c r="F45" s="52"/>
      <c r="G45" s="52"/>
      <c r="H45" s="52"/>
      <c r="I45" s="56" t="s">
        <v>115</v>
      </c>
      <c r="J45" s="56" t="s">
        <v>115</v>
      </c>
    </row>
    <row r="46" spans="1:10" x14ac:dyDescent="0.25">
      <c r="A46" s="47" t="s">
        <v>181</v>
      </c>
      <c r="B46" s="53" t="s">
        <v>182</v>
      </c>
      <c r="C46" s="54" t="s">
        <v>183</v>
      </c>
      <c r="D46" s="50"/>
      <c r="E46" s="52">
        <f>'1980'!M10/1000000</f>
        <v>1.0105999999999999</v>
      </c>
      <c r="F46" s="52">
        <f>'1980'!N10/1000000</f>
        <v>0.42380000000000001</v>
      </c>
      <c r="G46" s="52">
        <f>'1987'!M10/1000000</f>
        <v>1.2803</v>
      </c>
      <c r="H46" s="52">
        <f>'1987'!N10/1000000</f>
        <v>0.53690000000000004</v>
      </c>
      <c r="I46" s="56">
        <v>0</v>
      </c>
      <c r="J46" s="56">
        <v>0</v>
      </c>
    </row>
    <row r="47" spans="1:10" x14ac:dyDescent="0.25">
      <c r="A47" s="47" t="s">
        <v>181</v>
      </c>
      <c r="B47" s="53" t="s">
        <v>184</v>
      </c>
      <c r="C47" s="54" t="s">
        <v>185</v>
      </c>
      <c r="D47" s="50"/>
      <c r="E47" s="52"/>
      <c r="F47" s="52"/>
      <c r="G47" s="52"/>
      <c r="H47" s="52"/>
      <c r="I47" s="56">
        <v>0</v>
      </c>
      <c r="J47" s="56">
        <v>0</v>
      </c>
    </row>
    <row r="48" spans="1:10" ht="25.5" x14ac:dyDescent="0.25">
      <c r="A48" s="47" t="s">
        <v>181</v>
      </c>
      <c r="B48" s="53" t="s">
        <v>186</v>
      </c>
      <c r="C48" s="54" t="s">
        <v>187</v>
      </c>
      <c r="D48" s="50"/>
      <c r="E48" s="52"/>
      <c r="F48" s="52"/>
      <c r="G48" s="52"/>
      <c r="H48" s="52"/>
      <c r="I48" s="56" t="s">
        <v>188</v>
      </c>
      <c r="J48" s="56" t="s">
        <v>188</v>
      </c>
    </row>
    <row r="49" spans="1:10" ht="25.5" x14ac:dyDescent="0.25">
      <c r="A49" s="47" t="s">
        <v>181</v>
      </c>
      <c r="B49" s="53" t="s">
        <v>189</v>
      </c>
      <c r="C49" s="54" t="s">
        <v>190</v>
      </c>
      <c r="D49" s="50"/>
      <c r="E49" s="52"/>
      <c r="F49" s="52"/>
      <c r="G49" s="52"/>
      <c r="H49" s="52"/>
      <c r="I49" s="56" t="s">
        <v>188</v>
      </c>
      <c r="J49" s="56" t="s">
        <v>188</v>
      </c>
    </row>
    <row r="50" spans="1:10" x14ac:dyDescent="0.25">
      <c r="A50" s="47" t="s">
        <v>181</v>
      </c>
      <c r="B50" s="53" t="s">
        <v>191</v>
      </c>
      <c r="C50" s="54" t="s">
        <v>192</v>
      </c>
      <c r="D50" s="50"/>
      <c r="E50" s="52"/>
      <c r="F50" s="52"/>
      <c r="G50" s="52"/>
      <c r="H50" s="52"/>
      <c r="I50" s="56" t="s">
        <v>188</v>
      </c>
      <c r="J50" s="56" t="s">
        <v>188</v>
      </c>
    </row>
    <row r="51" spans="1:10" ht="25.5" x14ac:dyDescent="0.25">
      <c r="A51" s="47" t="s">
        <v>181</v>
      </c>
      <c r="B51" s="53" t="s">
        <v>193</v>
      </c>
      <c r="C51" s="54" t="s">
        <v>194</v>
      </c>
      <c r="D51" s="50"/>
      <c r="E51" s="52"/>
      <c r="F51" s="52"/>
      <c r="G51" s="52"/>
      <c r="H51" s="52"/>
      <c r="I51" s="56" t="s">
        <v>100</v>
      </c>
      <c r="J51" s="56" t="s">
        <v>100</v>
      </c>
    </row>
    <row r="52" spans="1:10" ht="38.25" x14ac:dyDescent="0.25">
      <c r="A52" s="47" t="s">
        <v>181</v>
      </c>
      <c r="B52" s="53" t="s">
        <v>195</v>
      </c>
      <c r="C52" s="54" t="s">
        <v>196</v>
      </c>
      <c r="D52" s="50"/>
      <c r="E52" s="52"/>
      <c r="F52" s="52"/>
      <c r="G52" s="52"/>
      <c r="H52" s="52"/>
      <c r="I52" s="56">
        <v>0</v>
      </c>
      <c r="J52" s="56">
        <v>0</v>
      </c>
    </row>
    <row r="53" spans="1:10" ht="25.5" x14ac:dyDescent="0.25">
      <c r="A53" s="47" t="s">
        <v>181</v>
      </c>
      <c r="B53" s="53" t="s">
        <v>197</v>
      </c>
      <c r="C53" s="54" t="s">
        <v>198</v>
      </c>
      <c r="D53" s="50"/>
      <c r="E53" s="52"/>
      <c r="F53" s="52"/>
      <c r="G53" s="52"/>
      <c r="H53" s="52"/>
      <c r="I53" s="56" t="s">
        <v>188</v>
      </c>
      <c r="J53" s="56" t="s">
        <v>188</v>
      </c>
    </row>
    <row r="54" spans="1:10" ht="38.25" x14ac:dyDescent="0.25">
      <c r="A54" s="47" t="s">
        <v>181</v>
      </c>
      <c r="B54" s="53" t="s">
        <v>199</v>
      </c>
      <c r="C54" s="54" t="s">
        <v>200</v>
      </c>
      <c r="D54" s="50"/>
      <c r="E54" s="52"/>
      <c r="F54" s="52"/>
      <c r="G54" s="52"/>
      <c r="H54" s="52"/>
      <c r="I54" s="56" t="s">
        <v>188</v>
      </c>
      <c r="J54" s="56" t="s">
        <v>188</v>
      </c>
    </row>
    <row r="55" spans="1:10" ht="63.75" x14ac:dyDescent="0.25">
      <c r="A55" s="47" t="s">
        <v>181</v>
      </c>
      <c r="B55" s="53" t="s">
        <v>201</v>
      </c>
      <c r="C55" s="54" t="s">
        <v>202</v>
      </c>
      <c r="D55" s="55"/>
      <c r="E55" s="52"/>
      <c r="F55" s="52"/>
      <c r="G55" s="52"/>
      <c r="H55" s="52"/>
      <c r="I55" s="56" t="s">
        <v>100</v>
      </c>
      <c r="J55" s="56" t="s">
        <v>100</v>
      </c>
    </row>
    <row r="56" spans="1:10" x14ac:dyDescent="0.25">
      <c r="A56" s="47" t="s">
        <v>181</v>
      </c>
      <c r="B56" s="53" t="s">
        <v>203</v>
      </c>
      <c r="C56" s="54" t="s">
        <v>204</v>
      </c>
      <c r="D56" s="50"/>
      <c r="E56" s="52"/>
      <c r="F56" s="52"/>
      <c r="G56" s="52"/>
      <c r="H56" s="52"/>
      <c r="I56" s="56" t="s">
        <v>115</v>
      </c>
      <c r="J56" s="56" t="s">
        <v>115</v>
      </c>
    </row>
    <row r="57" spans="1:10" x14ac:dyDescent="0.25">
      <c r="A57" s="47" t="s">
        <v>181</v>
      </c>
      <c r="B57" s="53" t="s">
        <v>205</v>
      </c>
      <c r="C57" s="54" t="s">
        <v>206</v>
      </c>
      <c r="D57" s="50"/>
      <c r="E57" s="52"/>
      <c r="F57" s="52"/>
      <c r="G57" s="52"/>
      <c r="H57" s="52"/>
      <c r="I57" s="56" t="s">
        <v>115</v>
      </c>
      <c r="J57" s="56" t="s">
        <v>188</v>
      </c>
    </row>
    <row r="58" spans="1:10" ht="25.5" x14ac:dyDescent="0.25">
      <c r="A58" s="47" t="s">
        <v>181</v>
      </c>
      <c r="B58" s="53" t="s">
        <v>207</v>
      </c>
      <c r="C58" s="54" t="s">
        <v>208</v>
      </c>
      <c r="D58" s="50"/>
      <c r="E58" s="52"/>
      <c r="F58" s="52"/>
      <c r="G58" s="52"/>
      <c r="H58" s="52"/>
      <c r="I58" s="56" t="s">
        <v>115</v>
      </c>
      <c r="J58" s="56" t="s">
        <v>188</v>
      </c>
    </row>
    <row r="59" spans="1:10" x14ac:dyDescent="0.25">
      <c r="A59" s="47" t="s">
        <v>181</v>
      </c>
      <c r="B59" s="53" t="s">
        <v>209</v>
      </c>
      <c r="C59" s="54" t="s">
        <v>210</v>
      </c>
      <c r="D59" s="50"/>
      <c r="E59" s="52"/>
      <c r="F59" s="52"/>
      <c r="G59" s="52"/>
      <c r="H59" s="52"/>
      <c r="I59" s="56" t="s">
        <v>115</v>
      </c>
      <c r="J59" s="56" t="s">
        <v>115</v>
      </c>
    </row>
    <row r="60" spans="1:10" ht="63.75" x14ac:dyDescent="0.25">
      <c r="A60" s="47" t="s">
        <v>181</v>
      </c>
      <c r="B60" s="53" t="s">
        <v>211</v>
      </c>
      <c r="C60" s="54" t="s">
        <v>212</v>
      </c>
      <c r="D60" s="55"/>
      <c r="E60" s="52"/>
      <c r="F60" s="52"/>
      <c r="G60" s="52"/>
      <c r="H60" s="52"/>
      <c r="I60" s="56">
        <v>8.9999999999999993E-3</v>
      </c>
      <c r="J60" s="56">
        <v>5.5E-2</v>
      </c>
    </row>
    <row r="61" spans="1:10" ht="76.5" x14ac:dyDescent="0.25">
      <c r="A61" s="47" t="s">
        <v>181</v>
      </c>
      <c r="B61" s="53" t="s">
        <v>213</v>
      </c>
      <c r="C61" s="54" t="s">
        <v>214</v>
      </c>
      <c r="D61" s="55"/>
      <c r="E61" s="52"/>
      <c r="F61" s="52"/>
      <c r="G61" s="52"/>
      <c r="H61" s="52"/>
      <c r="I61" s="56" t="s">
        <v>100</v>
      </c>
      <c r="J61" s="56" t="s">
        <v>100</v>
      </c>
    </row>
    <row r="62" spans="1:10" ht="25.5" x14ac:dyDescent="0.25">
      <c r="A62" s="47" t="s">
        <v>181</v>
      </c>
      <c r="B62" s="53" t="s">
        <v>215</v>
      </c>
      <c r="C62" s="54" t="s">
        <v>216</v>
      </c>
      <c r="D62" s="50"/>
      <c r="E62" s="81">
        <f>'1980'!M9/1000000</f>
        <v>1.248E-2</v>
      </c>
      <c r="F62" s="81">
        <f>'1980'!N9/1000000</f>
        <v>3.3599999999999998E-2</v>
      </c>
      <c r="G62" s="81">
        <f>'1987'!M9/1000000</f>
        <v>1.274E-2</v>
      </c>
      <c r="H62" s="81">
        <f>'1987'!N9/1000000</f>
        <v>3.4299999999999997E-2</v>
      </c>
      <c r="I62" s="56">
        <v>1.6E-2</v>
      </c>
      <c r="J62" s="56">
        <v>7.0000000000000001E-3</v>
      </c>
    </row>
    <row r="63" spans="1:10" ht="25.5" x14ac:dyDescent="0.25">
      <c r="A63" s="47" t="s">
        <v>181</v>
      </c>
      <c r="B63" s="53" t="s">
        <v>217</v>
      </c>
      <c r="C63" s="54" t="s">
        <v>218</v>
      </c>
      <c r="D63" s="50"/>
      <c r="E63" s="52"/>
      <c r="F63" s="52"/>
      <c r="G63" s="52"/>
      <c r="H63" s="52"/>
      <c r="I63" s="56">
        <v>0.20699999999999999</v>
      </c>
      <c r="J63" s="56">
        <v>5.8999999999999997E-2</v>
      </c>
    </row>
    <row r="64" spans="1:10" x14ac:dyDescent="0.25">
      <c r="A64" s="47" t="s">
        <v>181</v>
      </c>
      <c r="B64" s="53" t="s">
        <v>219</v>
      </c>
      <c r="C64" s="54" t="s">
        <v>220</v>
      </c>
      <c r="D64" s="50"/>
      <c r="E64" s="52"/>
      <c r="F64" s="52"/>
      <c r="G64" s="52"/>
      <c r="H64" s="52"/>
      <c r="I64" s="56" t="s">
        <v>115</v>
      </c>
      <c r="J64" s="56" t="s">
        <v>115</v>
      </c>
    </row>
    <row r="65" spans="1:10" x14ac:dyDescent="0.25">
      <c r="A65" s="47" t="s">
        <v>181</v>
      </c>
      <c r="B65" s="53" t="s">
        <v>221</v>
      </c>
      <c r="C65" s="54" t="str">
        <f>B65&amp;" "&amp;"Copper production"</f>
        <v>2 C 5 a Copper production</v>
      </c>
      <c r="D65" s="50"/>
      <c r="E65" s="52"/>
      <c r="F65" s="85"/>
      <c r="G65" s="85"/>
      <c r="H65" s="85"/>
      <c r="I65" s="56">
        <v>0</v>
      </c>
      <c r="J65" s="56">
        <v>0</v>
      </c>
    </row>
    <row r="66" spans="1:10" x14ac:dyDescent="0.25">
      <c r="A66" s="47" t="s">
        <v>181</v>
      </c>
      <c r="B66" s="53" t="s">
        <v>222</v>
      </c>
      <c r="C66" s="54" t="s">
        <v>223</v>
      </c>
      <c r="D66" s="50"/>
      <c r="E66" s="52"/>
      <c r="F66" s="52"/>
      <c r="G66" s="52"/>
      <c r="H66" s="52"/>
      <c r="I66" s="56" t="s">
        <v>115</v>
      </c>
      <c r="J66" s="56" t="s">
        <v>115</v>
      </c>
    </row>
    <row r="67" spans="1:10" x14ac:dyDescent="0.25">
      <c r="A67" s="47" t="s">
        <v>181</v>
      </c>
      <c r="B67" s="53" t="s">
        <v>224</v>
      </c>
      <c r="C67" s="54" t="s">
        <v>225</v>
      </c>
      <c r="D67" s="50"/>
      <c r="E67" s="52"/>
      <c r="F67" s="52"/>
      <c r="G67" s="52"/>
      <c r="H67" s="52"/>
      <c r="I67" s="56" t="s">
        <v>115</v>
      </c>
      <c r="J67" s="56" t="s">
        <v>115</v>
      </c>
    </row>
    <row r="68" spans="1:10" x14ac:dyDescent="0.25">
      <c r="A68" s="47" t="s">
        <v>181</v>
      </c>
      <c r="B68" s="53" t="s">
        <v>226</v>
      </c>
      <c r="C68" s="54" t="s">
        <v>227</v>
      </c>
      <c r="D68" s="50"/>
      <c r="E68" s="52"/>
      <c r="F68" s="52"/>
      <c r="G68" s="52"/>
      <c r="H68" s="52"/>
      <c r="I68" s="56" t="s">
        <v>115</v>
      </c>
      <c r="J68" s="56" t="s">
        <v>115</v>
      </c>
    </row>
    <row r="69" spans="1:10" ht="63.75" x14ac:dyDescent="0.25">
      <c r="A69" s="47" t="s">
        <v>181</v>
      </c>
      <c r="B69" s="53" t="s">
        <v>228</v>
      </c>
      <c r="C69" s="54" t="s">
        <v>229</v>
      </c>
      <c r="D69" s="50"/>
      <c r="E69" s="52"/>
      <c r="F69" s="52"/>
      <c r="G69" s="52"/>
      <c r="H69" s="52"/>
      <c r="I69" s="56">
        <v>0</v>
      </c>
      <c r="J69" s="56">
        <v>0</v>
      </c>
    </row>
    <row r="70" spans="1:10" ht="76.5" x14ac:dyDescent="0.25">
      <c r="A70" s="47" t="s">
        <v>181</v>
      </c>
      <c r="B70" s="53" t="s">
        <v>230</v>
      </c>
      <c r="C70" s="54" t="s">
        <v>231</v>
      </c>
      <c r="D70" s="50"/>
      <c r="E70" s="52"/>
      <c r="F70" s="52"/>
      <c r="G70" s="52"/>
      <c r="H70" s="52"/>
      <c r="I70" s="56" t="s">
        <v>100</v>
      </c>
      <c r="J70" s="56" t="s">
        <v>100</v>
      </c>
    </row>
    <row r="71" spans="1:10" x14ac:dyDescent="0.25">
      <c r="A71" s="47" t="s">
        <v>181</v>
      </c>
      <c r="B71" s="53" t="s">
        <v>232</v>
      </c>
      <c r="C71" s="54" t="s">
        <v>233</v>
      </c>
      <c r="D71" s="50"/>
      <c r="E71" s="52"/>
      <c r="F71" s="52"/>
      <c r="G71" s="52"/>
      <c r="H71" s="52"/>
      <c r="I71" s="56" t="s">
        <v>100</v>
      </c>
      <c r="J71" s="56" t="s">
        <v>100</v>
      </c>
    </row>
    <row r="72" spans="1:10" x14ac:dyDescent="0.25">
      <c r="A72" s="47" t="s">
        <v>181</v>
      </c>
      <c r="B72" s="53" t="s">
        <v>234</v>
      </c>
      <c r="C72" s="54" t="s">
        <v>235</v>
      </c>
      <c r="D72" s="50"/>
      <c r="E72" s="52"/>
      <c r="F72" s="52"/>
      <c r="G72" s="52"/>
      <c r="H72" s="52"/>
      <c r="I72" s="56">
        <v>0</v>
      </c>
      <c r="J72" s="56">
        <v>0</v>
      </c>
    </row>
    <row r="73" spans="1:10" x14ac:dyDescent="0.25">
      <c r="A73" s="47" t="s">
        <v>181</v>
      </c>
      <c r="B73" s="53" t="s">
        <v>236</v>
      </c>
      <c r="C73" s="54" t="s">
        <v>237</v>
      </c>
      <c r="D73" s="50"/>
      <c r="E73" s="52"/>
      <c r="F73" s="52"/>
      <c r="G73" s="52"/>
      <c r="H73" s="52"/>
      <c r="I73" s="56" t="s">
        <v>100</v>
      </c>
      <c r="J73" s="56" t="s">
        <v>100</v>
      </c>
    </row>
    <row r="74" spans="1:10" x14ac:dyDescent="0.25">
      <c r="A74" s="47" t="s">
        <v>181</v>
      </c>
      <c r="B74" s="53" t="s">
        <v>238</v>
      </c>
      <c r="C74" s="54" t="s">
        <v>239</v>
      </c>
      <c r="D74" s="50"/>
      <c r="E74" s="52"/>
      <c r="F74" s="52"/>
      <c r="G74" s="52"/>
      <c r="H74" s="52"/>
      <c r="I74" s="56" t="s">
        <v>115</v>
      </c>
      <c r="J74" s="56" t="s">
        <v>115</v>
      </c>
    </row>
    <row r="75" spans="1:10" ht="51" x14ac:dyDescent="0.25">
      <c r="A75" s="47" t="s">
        <v>181</v>
      </c>
      <c r="B75" s="53" t="s">
        <v>240</v>
      </c>
      <c r="C75" s="54" t="s">
        <v>241</v>
      </c>
      <c r="D75" s="50"/>
      <c r="E75" s="52"/>
      <c r="F75" s="52"/>
      <c r="G75" s="52"/>
      <c r="H75" s="52"/>
      <c r="I75" s="56" t="s">
        <v>188</v>
      </c>
      <c r="J75" s="56" t="s">
        <v>188</v>
      </c>
    </row>
    <row r="76" spans="1:10" ht="89.25" x14ac:dyDescent="0.25">
      <c r="A76" s="47" t="s">
        <v>181</v>
      </c>
      <c r="B76" s="53" t="s">
        <v>242</v>
      </c>
      <c r="C76" s="54" t="s">
        <v>243</v>
      </c>
      <c r="D76" s="50"/>
      <c r="E76" s="52"/>
      <c r="F76" s="52"/>
      <c r="G76" s="52"/>
      <c r="H76" s="52"/>
      <c r="I76" s="56" t="s">
        <v>100</v>
      </c>
      <c r="J76" s="56" t="s">
        <v>100</v>
      </c>
    </row>
    <row r="77" spans="1:10" ht="25.5" x14ac:dyDescent="0.25">
      <c r="A77" s="47" t="s">
        <v>244</v>
      </c>
      <c r="B77" s="53" t="s">
        <v>245</v>
      </c>
      <c r="C77" s="54" t="s">
        <v>246</v>
      </c>
      <c r="D77" s="50"/>
      <c r="E77" s="52"/>
      <c r="F77" s="52"/>
      <c r="G77" s="52"/>
      <c r="H77" s="52"/>
      <c r="I77" s="56">
        <v>0</v>
      </c>
      <c r="J77" s="56">
        <v>0</v>
      </c>
    </row>
    <row r="78" spans="1:10" ht="25.5" x14ac:dyDescent="0.25">
      <c r="A78" s="47" t="s">
        <v>244</v>
      </c>
      <c r="B78" s="53" t="s">
        <v>247</v>
      </c>
      <c r="C78" s="54" t="s">
        <v>248</v>
      </c>
      <c r="D78" s="50"/>
      <c r="E78" s="52"/>
      <c r="F78" s="52"/>
      <c r="G78" s="52"/>
      <c r="H78" s="52"/>
      <c r="I78" s="56">
        <v>0</v>
      </c>
      <c r="J78" s="56">
        <v>0</v>
      </c>
    </row>
    <row r="79" spans="1:10" ht="63.75" x14ac:dyDescent="0.25">
      <c r="A79" s="47" t="s">
        <v>244</v>
      </c>
      <c r="B79" s="53" t="s">
        <v>249</v>
      </c>
      <c r="C79" s="54" t="s">
        <v>250</v>
      </c>
      <c r="D79" s="55"/>
      <c r="E79" s="52"/>
      <c r="F79" s="52"/>
      <c r="G79" s="52"/>
      <c r="H79" s="52"/>
      <c r="I79" s="56" t="s">
        <v>188</v>
      </c>
      <c r="J79" s="56" t="s">
        <v>188</v>
      </c>
    </row>
    <row r="80" spans="1:10" x14ac:dyDescent="0.25">
      <c r="A80" s="47" t="s">
        <v>244</v>
      </c>
      <c r="B80" s="53" t="s">
        <v>251</v>
      </c>
      <c r="C80" s="54" t="s">
        <v>252</v>
      </c>
      <c r="D80" s="50"/>
      <c r="E80" s="52"/>
      <c r="F80" s="52"/>
      <c r="G80" s="52"/>
      <c r="H80" s="52"/>
      <c r="I80" s="56" t="s">
        <v>188</v>
      </c>
      <c r="J80" s="56" t="s">
        <v>188</v>
      </c>
    </row>
    <row r="81" spans="1:10" x14ac:dyDescent="0.25">
      <c r="A81" s="47" t="s">
        <v>244</v>
      </c>
      <c r="B81" s="53" t="s">
        <v>253</v>
      </c>
      <c r="C81" s="54" t="s">
        <v>254</v>
      </c>
      <c r="D81" s="50"/>
      <c r="E81" s="52"/>
      <c r="F81" s="52"/>
      <c r="G81" s="52"/>
      <c r="H81" s="52"/>
      <c r="I81" s="56" t="s">
        <v>188</v>
      </c>
      <c r="J81" s="56" t="s">
        <v>188</v>
      </c>
    </row>
    <row r="82" spans="1:10" x14ac:dyDescent="0.25">
      <c r="A82" s="47" t="s">
        <v>244</v>
      </c>
      <c r="B82" s="53" t="s">
        <v>255</v>
      </c>
      <c r="C82" s="54" t="s">
        <v>256</v>
      </c>
      <c r="D82" s="50"/>
      <c r="E82" s="52"/>
      <c r="F82" s="52"/>
      <c r="G82" s="52"/>
      <c r="H82" s="52"/>
      <c r="I82" s="56" t="s">
        <v>100</v>
      </c>
      <c r="J82" s="56" t="s">
        <v>100</v>
      </c>
    </row>
    <row r="83" spans="1:10" x14ac:dyDescent="0.25">
      <c r="A83" s="47" t="s">
        <v>244</v>
      </c>
      <c r="B83" s="53" t="s">
        <v>257</v>
      </c>
      <c r="C83" s="54" t="s">
        <v>258</v>
      </c>
      <c r="D83" s="50"/>
      <c r="E83" s="52"/>
      <c r="F83" s="52"/>
      <c r="G83" s="52"/>
      <c r="H83" s="52"/>
      <c r="I83" s="56">
        <v>0</v>
      </c>
      <c r="J83" s="56">
        <v>0</v>
      </c>
    </row>
    <row r="84" spans="1:10" ht="25.5" x14ac:dyDescent="0.25">
      <c r="A84" s="47" t="s">
        <v>244</v>
      </c>
      <c r="B84" s="53" t="s">
        <v>259</v>
      </c>
      <c r="C84" s="54" t="s">
        <v>260</v>
      </c>
      <c r="D84" s="50"/>
      <c r="E84" s="52"/>
      <c r="F84" s="52"/>
      <c r="G84" s="52"/>
      <c r="H84" s="52"/>
      <c r="I84" s="56">
        <v>0</v>
      </c>
      <c r="J84" s="56">
        <v>0</v>
      </c>
    </row>
    <row r="85" spans="1:10" x14ac:dyDescent="0.25">
      <c r="A85" s="47" t="s">
        <v>244</v>
      </c>
      <c r="B85" s="53" t="s">
        <v>261</v>
      </c>
      <c r="C85" s="54" t="s">
        <v>262</v>
      </c>
      <c r="D85" s="50"/>
      <c r="E85" s="52"/>
      <c r="F85" s="52"/>
      <c r="G85" s="52"/>
      <c r="H85" s="52"/>
      <c r="I85" s="56">
        <v>0</v>
      </c>
      <c r="J85" s="56">
        <v>0</v>
      </c>
    </row>
    <row r="86" spans="1:10" x14ac:dyDescent="0.25">
      <c r="A86" s="47" t="s">
        <v>263</v>
      </c>
      <c r="B86" s="53" t="s">
        <v>264</v>
      </c>
      <c r="C86" s="54" t="s">
        <v>265</v>
      </c>
      <c r="D86" s="50"/>
      <c r="E86" s="52">
        <f>'1980'!M28/1000000</f>
        <v>1.9774999999999997E-3</v>
      </c>
      <c r="F86" s="52"/>
      <c r="G86" s="52">
        <f>'1987'!M28/1000000</f>
        <v>2.1210000000000001E-4</v>
      </c>
      <c r="H86" s="52"/>
      <c r="I86" s="56">
        <v>0</v>
      </c>
      <c r="J86" s="56">
        <v>0</v>
      </c>
    </row>
    <row r="87" spans="1:10" x14ac:dyDescent="0.25">
      <c r="A87" s="47" t="s">
        <v>263</v>
      </c>
      <c r="B87" s="53" t="s">
        <v>266</v>
      </c>
      <c r="C87" s="54" t="s">
        <v>267</v>
      </c>
      <c r="D87" s="50"/>
      <c r="E87" s="52"/>
      <c r="F87" s="52"/>
      <c r="G87" s="52"/>
      <c r="H87" s="52"/>
      <c r="I87" s="56">
        <v>0</v>
      </c>
      <c r="J87" s="56">
        <v>0</v>
      </c>
    </row>
    <row r="88" spans="1:10" x14ac:dyDescent="0.25">
      <c r="A88" s="47" t="s">
        <v>263</v>
      </c>
      <c r="B88" s="53" t="s">
        <v>268</v>
      </c>
      <c r="C88" s="54" t="s">
        <v>269</v>
      </c>
      <c r="D88" s="50"/>
      <c r="E88" s="52"/>
      <c r="F88" s="52"/>
      <c r="G88" s="52"/>
      <c r="H88" s="52"/>
      <c r="I88" s="56" t="s">
        <v>115</v>
      </c>
      <c r="J88" s="56" t="s">
        <v>188</v>
      </c>
    </row>
    <row r="89" spans="1:10" x14ac:dyDescent="0.25">
      <c r="A89" s="47" t="s">
        <v>263</v>
      </c>
      <c r="B89" s="53" t="s">
        <v>270</v>
      </c>
      <c r="C89" s="54" t="s">
        <v>271</v>
      </c>
      <c r="D89" s="50"/>
      <c r="E89" s="52">
        <f>'1980'!M29/1000000</f>
        <v>1.6626000000000002E-3</v>
      </c>
      <c r="F89" s="52"/>
      <c r="G89" s="52">
        <f>'1987'!M29/1000000</f>
        <v>1.75525E-4</v>
      </c>
      <c r="H89" s="52"/>
      <c r="I89" s="56">
        <v>0</v>
      </c>
      <c r="J89" s="56">
        <v>0</v>
      </c>
    </row>
    <row r="90" spans="1:10" x14ac:dyDescent="0.25">
      <c r="A90" s="47" t="s">
        <v>263</v>
      </c>
      <c r="B90" s="53" t="s">
        <v>272</v>
      </c>
      <c r="C90" s="54" t="s">
        <v>273</v>
      </c>
      <c r="D90" s="50"/>
      <c r="E90" s="52">
        <f>'1980'!M30/1000000</f>
        <v>1.122E-3</v>
      </c>
      <c r="F90" s="52"/>
      <c r="G90" s="52">
        <f>'1987'!M30/1000000</f>
        <v>1.2239999999999999E-4</v>
      </c>
      <c r="H90" s="52"/>
      <c r="I90" s="56">
        <v>0</v>
      </c>
      <c r="J90" s="56">
        <v>0</v>
      </c>
    </row>
    <row r="91" spans="1:10" x14ac:dyDescent="0.25">
      <c r="A91" s="47" t="s">
        <v>263</v>
      </c>
      <c r="B91" s="53" t="s">
        <v>274</v>
      </c>
      <c r="C91" s="54" t="s">
        <v>275</v>
      </c>
      <c r="D91" s="50"/>
      <c r="E91" s="52">
        <f>'1980'!M31/1000000</f>
        <v>3.1199999999999999E-4</v>
      </c>
      <c r="F91" s="52"/>
      <c r="G91" s="52">
        <f>'1987'!M31/1000000</f>
        <v>3.1200000000000006E-5</v>
      </c>
      <c r="H91" s="52"/>
      <c r="I91" s="56">
        <v>0</v>
      </c>
      <c r="J91" s="56">
        <v>0</v>
      </c>
    </row>
    <row r="92" spans="1:10" x14ac:dyDescent="0.25">
      <c r="A92" s="47" t="s">
        <v>263</v>
      </c>
      <c r="B92" s="53" t="s">
        <v>276</v>
      </c>
      <c r="C92" s="54" t="s">
        <v>277</v>
      </c>
      <c r="D92" s="50"/>
      <c r="E92" s="52"/>
      <c r="F92" s="52"/>
      <c r="G92" s="52"/>
      <c r="H92" s="52"/>
      <c r="I92" s="56">
        <v>0</v>
      </c>
      <c r="J92" s="56">
        <v>0</v>
      </c>
    </row>
    <row r="93" spans="1:10" x14ac:dyDescent="0.25">
      <c r="A93" s="47" t="s">
        <v>263</v>
      </c>
      <c r="B93" s="53" t="s">
        <v>278</v>
      </c>
      <c r="C93" s="54" t="s">
        <v>279</v>
      </c>
      <c r="D93" s="50"/>
      <c r="E93" s="52">
        <f>'1980'!M30/1000000</f>
        <v>1.122E-3</v>
      </c>
      <c r="F93" s="52"/>
      <c r="G93" s="52">
        <f>'1987'!M30/1000000</f>
        <v>1.2239999999999999E-4</v>
      </c>
      <c r="H93" s="52"/>
      <c r="I93" s="56">
        <v>0</v>
      </c>
      <c r="J93" s="56">
        <v>0</v>
      </c>
    </row>
    <row r="94" spans="1:10" x14ac:dyDescent="0.25">
      <c r="A94" s="47" t="s">
        <v>263</v>
      </c>
      <c r="B94" s="53" t="s">
        <v>280</v>
      </c>
      <c r="C94" s="54" t="s">
        <v>281</v>
      </c>
      <c r="D94" s="50"/>
      <c r="E94" s="52"/>
      <c r="F94" s="52"/>
      <c r="G94" s="52"/>
      <c r="H94" s="52"/>
      <c r="I94" s="56">
        <v>0</v>
      </c>
      <c r="J94" s="56">
        <v>0</v>
      </c>
    </row>
    <row r="95" spans="1:10" x14ac:dyDescent="0.25">
      <c r="A95" s="47" t="s">
        <v>263</v>
      </c>
      <c r="B95" s="53" t="s">
        <v>282</v>
      </c>
      <c r="C95" s="54" t="s">
        <v>283</v>
      </c>
      <c r="D95" s="50"/>
      <c r="E95" s="52"/>
      <c r="F95" s="52"/>
      <c r="G95" s="52"/>
      <c r="H95" s="52"/>
      <c r="I95" s="56">
        <v>0</v>
      </c>
      <c r="J95" s="56">
        <v>0</v>
      </c>
    </row>
    <row r="96" spans="1:10" x14ac:dyDescent="0.25">
      <c r="A96" s="47" t="s">
        <v>263</v>
      </c>
      <c r="B96" s="53" t="s">
        <v>284</v>
      </c>
      <c r="C96" s="54" t="s">
        <v>285</v>
      </c>
      <c r="D96" s="50"/>
      <c r="E96" s="52"/>
      <c r="F96" s="52"/>
      <c r="G96" s="52"/>
      <c r="H96" s="52"/>
      <c r="I96" s="56" t="s">
        <v>100</v>
      </c>
      <c r="J96" s="56" t="s">
        <v>188</v>
      </c>
    </row>
    <row r="97" spans="1:10" x14ac:dyDescent="0.25">
      <c r="A97" s="47" t="s">
        <v>263</v>
      </c>
      <c r="B97" s="53" t="s">
        <v>286</v>
      </c>
      <c r="C97" s="54" t="s">
        <v>287</v>
      </c>
      <c r="D97" s="50"/>
      <c r="E97" s="52"/>
      <c r="F97" s="52"/>
      <c r="G97" s="52"/>
      <c r="H97" s="52"/>
      <c r="I97" s="56" t="s">
        <v>100</v>
      </c>
      <c r="J97" s="56" t="s">
        <v>188</v>
      </c>
    </row>
    <row r="98" spans="1:10" x14ac:dyDescent="0.25">
      <c r="A98" s="47" t="s">
        <v>263</v>
      </c>
      <c r="B98" s="53" t="s">
        <v>288</v>
      </c>
      <c r="C98" s="54" t="s">
        <v>289</v>
      </c>
      <c r="D98" s="50"/>
      <c r="E98" s="52"/>
      <c r="F98" s="52"/>
      <c r="G98" s="52"/>
      <c r="H98" s="52"/>
      <c r="I98" s="56" t="s">
        <v>100</v>
      </c>
      <c r="J98" s="56" t="s">
        <v>188</v>
      </c>
    </row>
    <row r="99" spans="1:10" ht="25.5" x14ac:dyDescent="0.25">
      <c r="A99" s="47" t="s">
        <v>290</v>
      </c>
      <c r="B99" s="53" t="s">
        <v>291</v>
      </c>
      <c r="C99" s="54" t="s">
        <v>292</v>
      </c>
      <c r="D99" s="50"/>
      <c r="E99" s="52"/>
      <c r="F99" s="52"/>
      <c r="G99" s="52"/>
      <c r="H99" s="52"/>
      <c r="I99" s="56">
        <v>0</v>
      </c>
      <c r="J99" s="56">
        <v>0</v>
      </c>
    </row>
    <row r="100" spans="1:10" ht="63.75" x14ac:dyDescent="0.25">
      <c r="A100" s="47" t="s">
        <v>290</v>
      </c>
      <c r="B100" s="53" t="s">
        <v>293</v>
      </c>
      <c r="C100" s="54" t="s">
        <v>294</v>
      </c>
      <c r="D100" s="50"/>
      <c r="E100" s="52"/>
      <c r="F100" s="52"/>
      <c r="G100" s="52"/>
      <c r="H100" s="52"/>
      <c r="I100" s="56" t="s">
        <v>188</v>
      </c>
      <c r="J100" s="56" t="s">
        <v>188</v>
      </c>
    </row>
    <row r="101" spans="1:10" ht="38.25" x14ac:dyDescent="0.25">
      <c r="A101" s="47" t="s">
        <v>290</v>
      </c>
      <c r="B101" s="53" t="s">
        <v>295</v>
      </c>
      <c r="C101" s="54" t="s">
        <v>296</v>
      </c>
      <c r="D101" s="50"/>
      <c r="E101" s="52"/>
      <c r="F101" s="52"/>
      <c r="G101" s="52"/>
      <c r="H101" s="52"/>
      <c r="I101" s="56" t="s">
        <v>188</v>
      </c>
      <c r="J101" s="56" t="s">
        <v>188</v>
      </c>
    </row>
    <row r="102" spans="1:10" ht="76.5" x14ac:dyDescent="0.25">
      <c r="A102" s="47" t="s">
        <v>290</v>
      </c>
      <c r="B102" s="53" t="s">
        <v>297</v>
      </c>
      <c r="C102" s="54" t="s">
        <v>298</v>
      </c>
      <c r="D102" s="50"/>
      <c r="E102" s="52"/>
      <c r="F102" s="52"/>
      <c r="G102" s="52"/>
      <c r="H102" s="52"/>
      <c r="I102" s="56" t="s">
        <v>100</v>
      </c>
      <c r="J102" s="56" t="s">
        <v>188</v>
      </c>
    </row>
    <row r="103" spans="1:10" ht="25.5" x14ac:dyDescent="0.25">
      <c r="A103" s="47" t="s">
        <v>299</v>
      </c>
      <c r="B103" s="53" t="s">
        <v>300</v>
      </c>
      <c r="C103" s="54" t="s">
        <v>301</v>
      </c>
      <c r="D103" s="50"/>
      <c r="E103" s="84"/>
      <c r="F103" s="84"/>
      <c r="G103" s="84"/>
      <c r="H103" s="84"/>
      <c r="I103" s="56">
        <v>5.2999999999999999E-2</v>
      </c>
      <c r="J103" s="56">
        <v>8.9999999999999993E-3</v>
      </c>
    </row>
    <row r="104" spans="1:10" x14ac:dyDescent="0.25">
      <c r="A104" s="47" t="s">
        <v>290</v>
      </c>
      <c r="B104" s="53" t="s">
        <v>302</v>
      </c>
      <c r="C104" s="54" t="s">
        <v>303</v>
      </c>
      <c r="D104" s="50"/>
      <c r="E104" s="52"/>
      <c r="F104" s="52"/>
      <c r="G104" s="52"/>
      <c r="H104" s="52"/>
      <c r="I104" s="56">
        <v>0</v>
      </c>
      <c r="J104" s="56">
        <v>0</v>
      </c>
    </row>
    <row r="105" spans="1:10" ht="25.5" x14ac:dyDescent="0.25">
      <c r="A105" s="47" t="s">
        <v>304</v>
      </c>
      <c r="B105" s="62" t="s">
        <v>305</v>
      </c>
      <c r="C105" s="54" t="s">
        <v>306</v>
      </c>
      <c r="D105" s="50"/>
      <c r="E105" s="52"/>
      <c r="F105" s="52"/>
      <c r="G105" s="52"/>
      <c r="H105" s="52"/>
      <c r="I105" s="56">
        <v>0</v>
      </c>
      <c r="J105" s="56">
        <v>0</v>
      </c>
    </row>
    <row r="106" spans="1:10" x14ac:dyDescent="0.25">
      <c r="A106" s="47" t="s">
        <v>307</v>
      </c>
      <c r="B106" s="53" t="s">
        <v>308</v>
      </c>
      <c r="C106" s="54" t="s">
        <v>309</v>
      </c>
      <c r="D106" s="50"/>
      <c r="E106" s="52"/>
      <c r="F106" s="52"/>
      <c r="G106" s="52"/>
      <c r="H106" s="52"/>
      <c r="I106" s="56">
        <v>0</v>
      </c>
      <c r="J106" s="56">
        <v>0</v>
      </c>
    </row>
    <row r="107" spans="1:10" ht="25.5" x14ac:dyDescent="0.25">
      <c r="A107" s="47" t="s">
        <v>310</v>
      </c>
      <c r="B107" s="53" t="s">
        <v>311</v>
      </c>
      <c r="C107" s="54" t="s">
        <v>312</v>
      </c>
      <c r="D107" s="50"/>
      <c r="E107" s="52"/>
      <c r="F107" s="52"/>
      <c r="G107" s="52"/>
      <c r="H107" s="52"/>
      <c r="I107" s="56" t="s">
        <v>100</v>
      </c>
      <c r="J107" s="56" t="s">
        <v>100</v>
      </c>
    </row>
    <row r="108" spans="1:10" ht="25.5" x14ac:dyDescent="0.25">
      <c r="A108" s="47" t="s">
        <v>310</v>
      </c>
      <c r="B108" s="53" t="s">
        <v>313</v>
      </c>
      <c r="C108" s="54" t="s">
        <v>314</v>
      </c>
      <c r="D108" s="50"/>
      <c r="E108" s="52"/>
      <c r="F108" s="52"/>
      <c r="G108" s="52"/>
      <c r="H108" s="52"/>
      <c r="I108" s="56" t="s">
        <v>100</v>
      </c>
      <c r="J108" s="56" t="s">
        <v>100</v>
      </c>
    </row>
    <row r="109" spans="1:10" ht="25.5" x14ac:dyDescent="0.25">
      <c r="A109" s="47" t="s">
        <v>310</v>
      </c>
      <c r="B109" s="53" t="s">
        <v>315</v>
      </c>
      <c r="C109" s="54" t="s">
        <v>316</v>
      </c>
      <c r="D109" s="50"/>
      <c r="E109" s="52"/>
      <c r="F109" s="52"/>
      <c r="G109" s="52"/>
      <c r="H109" s="52"/>
      <c r="I109" s="56" t="s">
        <v>100</v>
      </c>
      <c r="J109" s="56" t="s">
        <v>100</v>
      </c>
    </row>
    <row r="110" spans="1:10" x14ac:dyDescent="0.25">
      <c r="A110" s="47" t="s">
        <v>310</v>
      </c>
      <c r="B110" s="53" t="s">
        <v>317</v>
      </c>
      <c r="C110" s="54" t="s">
        <v>318</v>
      </c>
      <c r="D110" s="50"/>
      <c r="E110" s="52"/>
      <c r="F110" s="52"/>
      <c r="G110" s="52"/>
      <c r="H110" s="52"/>
      <c r="I110" s="56" t="s">
        <v>115</v>
      </c>
      <c r="J110" s="56" t="s">
        <v>115</v>
      </c>
    </row>
    <row r="111" spans="1:10" ht="25.5" x14ac:dyDescent="0.25">
      <c r="A111" s="47" t="s">
        <v>310</v>
      </c>
      <c r="B111" s="53" t="s">
        <v>319</v>
      </c>
      <c r="C111" s="54" t="s">
        <v>320</v>
      </c>
      <c r="D111" s="50"/>
      <c r="E111" s="52"/>
      <c r="F111" s="52"/>
      <c r="G111" s="52"/>
      <c r="H111" s="52"/>
      <c r="I111" s="56" t="s">
        <v>100</v>
      </c>
      <c r="J111" s="56" t="s">
        <v>100</v>
      </c>
    </row>
    <row r="112" spans="1:10" x14ac:dyDescent="0.25">
      <c r="A112" s="47" t="s">
        <v>304</v>
      </c>
      <c r="B112" s="53" t="s">
        <v>321</v>
      </c>
      <c r="C112" s="54" t="s">
        <v>322</v>
      </c>
      <c r="D112" s="50"/>
      <c r="E112" s="52"/>
      <c r="F112" s="52"/>
      <c r="G112" s="52"/>
      <c r="H112" s="52"/>
      <c r="I112" s="56" t="s">
        <v>100</v>
      </c>
      <c r="J112" s="56" t="s">
        <v>100</v>
      </c>
    </row>
    <row r="113" spans="1:10" ht="38.25" x14ac:dyDescent="0.25">
      <c r="A113" s="47" t="s">
        <v>323</v>
      </c>
      <c r="B113" s="63" t="s">
        <v>324</v>
      </c>
      <c r="C113" s="54" t="s">
        <v>325</v>
      </c>
      <c r="D113" s="50"/>
      <c r="E113" s="52"/>
      <c r="F113" s="52"/>
      <c r="G113" s="52"/>
      <c r="H113" s="52"/>
      <c r="I113" s="56" t="s">
        <v>100</v>
      </c>
      <c r="J113" s="56" t="s">
        <v>100</v>
      </c>
    </row>
    <row r="114" spans="1:10" ht="25.5" x14ac:dyDescent="0.25">
      <c r="A114" s="64"/>
      <c r="B114" s="65" t="s">
        <v>326</v>
      </c>
      <c r="C114" s="66" t="s">
        <v>327</v>
      </c>
      <c r="D114" s="50"/>
      <c r="E114" s="67">
        <f>SUM(E6:E113)</f>
        <v>18.559552099999998</v>
      </c>
      <c r="F114" s="67">
        <f>SUM(F6:F113)</f>
        <v>73.469639999999998</v>
      </c>
      <c r="G114" s="67">
        <f t="shared" ref="G114:H114" si="0">SUM(G5:G113)</f>
        <v>22.359479624999999</v>
      </c>
      <c r="H114" s="67">
        <f t="shared" si="0"/>
        <v>100.59744000000001</v>
      </c>
      <c r="I114" s="67">
        <f>SUM(I5:I113)</f>
        <v>23.992000000000004</v>
      </c>
      <c r="J114" s="67">
        <f>SUM(J5:J113)</f>
        <v>85.75500000000001</v>
      </c>
    </row>
  </sheetData>
  <mergeCells count="11">
    <mergeCell ref="J2:J3"/>
    <mergeCell ref="A1:A3"/>
    <mergeCell ref="B1:D3"/>
    <mergeCell ref="E1:F1"/>
    <mergeCell ref="G1:H1"/>
    <mergeCell ref="I1:J1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1980</vt:lpstr>
      <vt:lpstr>Chart</vt:lpstr>
      <vt:lpstr>1987</vt:lpstr>
      <vt:lpstr>Comparison 1990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Bacca</dc:creator>
  <cp:lastModifiedBy>Admin</cp:lastModifiedBy>
  <dcterms:created xsi:type="dcterms:W3CDTF">2016-05-25T10:28:06Z</dcterms:created>
  <dcterms:modified xsi:type="dcterms:W3CDTF">2017-02-21T14:31:45Z</dcterms:modified>
</cp:coreProperties>
</file>